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0" yWindow="60" windowWidth="14940" windowHeight="8640" tabRatio="929" activeTab="0"/>
  </bookViews>
  <sheets>
    <sheet name="Intro" sheetId="1" r:id="rId1"/>
    <sheet name="Examples" sheetId="2" r:id="rId2"/>
    <sheet name="Aggregate" sheetId="3" r:id="rId3"/>
    <sheet name="Elec. Cons." sheetId="4" r:id="rId4"/>
    <sheet name="Green Energy" sheetId="5" r:id="rId5"/>
    <sheet name="Fuel" sheetId="6" r:id="rId6"/>
    <sheet name="Greening Chemistry" sheetId="7" r:id="rId7"/>
    <sheet name="Water" sheetId="8" r:id="rId8"/>
    <sheet name="Materials Management" sheetId="9" r:id="rId9"/>
    <sheet name="Reference &amp; Justification" sheetId="10" r:id="rId10"/>
    <sheet name="Cross References" sheetId="11" r:id="rId11"/>
    <sheet name="Glossary" sheetId="12" r:id="rId12"/>
  </sheets>
  <definedNames>
    <definedName name="_xlnm.Print_Area" localSheetId="2">'Aggregate'!$A$1:$I$26</definedName>
    <definedName name="_xlnm.Print_Area" localSheetId="10">'Cross References'!$A$1:$D$9</definedName>
    <definedName name="_xlnm.Print_Area" localSheetId="3">'Elec. Cons.'!$A$1:$I$22</definedName>
    <definedName name="_xlnm.Print_Area" localSheetId="1">'Examples'!$A$1:$G$23</definedName>
    <definedName name="_xlnm.Print_Area" localSheetId="5">'Fuel'!$A$1:$AC$20</definedName>
    <definedName name="_xlnm.Print_Area" localSheetId="4">'Green Energy'!$A$1:$K$33</definedName>
    <definedName name="_xlnm.Print_Area" localSheetId="6">'Greening Chemistry'!$A$1:$Q$104</definedName>
    <definedName name="_xlnm.Print_Area" localSheetId="8">'Materials Management'!$A$1:$E$17</definedName>
    <definedName name="_xlnm.Print_Area" localSheetId="9">'Reference &amp; Justification'!$A$1:$E$14</definedName>
    <definedName name="_xlnm.Print_Area" localSheetId="7">'Water'!$A$1:$I$25</definedName>
    <definedName name="_xlnm.Print_Titles" localSheetId="10">'Cross References'!$1:$2</definedName>
    <definedName name="_xlnm.Print_Titles" localSheetId="3">'Elec. Cons.'!$A:$A</definedName>
    <definedName name="_xlnm.Print_Titles" localSheetId="1">'Examples'!$1:$3</definedName>
    <definedName name="_xlnm.Print_Titles" localSheetId="5">'Fuel'!$A:$A</definedName>
    <definedName name="_xlnm.Print_Titles" localSheetId="4">'Green Energy'!$A:$A</definedName>
    <definedName name="_xlnm.Print_Titles" localSheetId="6">'Greening Chemistry'!$1:$21</definedName>
    <definedName name="_xlnm.Print_Titles" localSheetId="8">'Materials Management'!$A:$A</definedName>
    <definedName name="_xlnm.Print_Titles" localSheetId="9">'Reference &amp; Justification'!$1:$2</definedName>
    <definedName name="_xlnm.Print_Titles" localSheetId="7">'Water'!$A:$A</definedName>
  </definedNames>
  <calcPr fullCalcOnLoad="1"/>
</workbook>
</file>

<file path=xl/comments6.xml><?xml version="1.0" encoding="utf-8"?>
<comments xmlns="http://schemas.openxmlformats.org/spreadsheetml/2006/main">
  <authors>
    <author>GuzikV</author>
    <author>Abt</author>
  </authors>
  <commentList>
    <comment ref="B28" authorId="0">
      <text>
        <r>
          <rPr>
            <b/>
            <sz val="8"/>
            <rFont val="Tahoma"/>
            <family val="0"/>
          </rPr>
          <t>GuzikV:</t>
        </r>
        <r>
          <rPr>
            <sz val="8"/>
            <rFont val="Tahoma"/>
            <family val="0"/>
          </rPr>
          <t xml:space="preserve">
Table 12.1 General Protocol, Climate Registry</t>
        </r>
      </text>
    </comment>
    <comment ref="B32" authorId="1">
      <text>
        <r>
          <rPr>
            <b/>
            <sz val="8"/>
            <rFont val="Tahoma"/>
            <family val="2"/>
          </rPr>
          <t>Abt:</t>
        </r>
        <r>
          <rPr>
            <sz val="8"/>
            <rFont val="Tahoma"/>
            <family val="2"/>
          </rPr>
          <t xml:space="preserve">
Table 12.9 General Protocol, Climate Registry</t>
        </r>
      </text>
    </comment>
    <comment ref="B33" authorId="1">
      <text>
        <r>
          <rPr>
            <b/>
            <sz val="8"/>
            <rFont val="Tahoma"/>
            <family val="2"/>
          </rPr>
          <t>Abt:</t>
        </r>
        <r>
          <rPr>
            <sz val="8"/>
            <rFont val="Tahoma"/>
            <family val="2"/>
          </rPr>
          <t xml:space="preserve">
Table 12.9 General Protocol, Climate Registry</t>
        </r>
      </text>
    </comment>
    <comment ref="B35" authorId="0">
      <text>
        <r>
          <rPr>
            <b/>
            <sz val="8"/>
            <rFont val="Tahoma"/>
            <family val="0"/>
          </rPr>
          <t>GuzikV:</t>
        </r>
        <r>
          <rPr>
            <sz val="8"/>
            <rFont val="Tahoma"/>
            <family val="0"/>
          </rPr>
          <t xml:space="preserve">
Table 12.1 General Protocol, Climate Registry</t>
        </r>
      </text>
    </comment>
    <comment ref="B43" authorId="0">
      <text>
        <r>
          <rPr>
            <b/>
            <sz val="8"/>
            <rFont val="Tahoma"/>
            <family val="0"/>
          </rPr>
          <t>GuzikV:</t>
        </r>
        <r>
          <rPr>
            <sz val="8"/>
            <rFont val="Tahoma"/>
            <family val="0"/>
          </rPr>
          <t xml:space="preserve">
Table 12.1 General Protocol, Climate Registry</t>
        </r>
      </text>
    </comment>
    <comment ref="B48" authorId="1">
      <text>
        <r>
          <rPr>
            <b/>
            <sz val="8"/>
            <rFont val="Tahoma"/>
            <family val="2"/>
          </rPr>
          <t>Abt:</t>
        </r>
        <r>
          <rPr>
            <sz val="8"/>
            <rFont val="Tahoma"/>
            <family val="2"/>
          </rPr>
          <t xml:space="preserve">
Table 12.9 General Protocol, Climate Registry</t>
        </r>
      </text>
    </comment>
    <comment ref="B49" authorId="1">
      <text>
        <r>
          <rPr>
            <b/>
            <sz val="8"/>
            <rFont val="Tahoma"/>
            <family val="2"/>
          </rPr>
          <t>Abt:</t>
        </r>
        <r>
          <rPr>
            <sz val="8"/>
            <rFont val="Tahoma"/>
            <family val="2"/>
          </rPr>
          <t xml:space="preserve">
Table 12.9 General Protocol, Climate Registry</t>
        </r>
      </text>
    </comment>
    <comment ref="B51" authorId="1">
      <text>
        <r>
          <rPr>
            <b/>
            <sz val="8"/>
            <rFont val="Tahoma"/>
            <family val="2"/>
          </rPr>
          <t>Abt:</t>
        </r>
        <r>
          <rPr>
            <sz val="8"/>
            <rFont val="Tahoma"/>
            <family val="2"/>
          </rPr>
          <t xml:space="preserve">
Table 12.1 General Protocol, Climate Registry</t>
        </r>
      </text>
    </comment>
    <comment ref="B59" authorId="0">
      <text>
        <r>
          <rPr>
            <b/>
            <sz val="8"/>
            <rFont val="Tahoma"/>
            <family val="0"/>
          </rPr>
          <t>Abt:</t>
        </r>
        <r>
          <rPr>
            <sz val="8"/>
            <rFont val="Tahoma"/>
            <family val="0"/>
          </rPr>
          <t xml:space="preserve">
Table 13.1 General Protocol, Climate Registry</t>
        </r>
      </text>
    </comment>
    <comment ref="B60" authorId="0">
      <text>
        <r>
          <rPr>
            <b/>
            <sz val="8"/>
            <rFont val="Tahoma"/>
            <family val="0"/>
          </rPr>
          <t>GuzikV:</t>
        </r>
        <r>
          <rPr>
            <sz val="8"/>
            <rFont val="Tahoma"/>
            <family val="0"/>
          </rPr>
          <t xml:space="preserve">
Table 13.6 General Protocol, Climate Registry</t>
        </r>
      </text>
    </comment>
    <comment ref="B61" authorId="0">
      <text>
        <r>
          <rPr>
            <b/>
            <sz val="8"/>
            <rFont val="Tahoma"/>
            <family val="0"/>
          </rPr>
          <t>Abt:</t>
        </r>
        <r>
          <rPr>
            <sz val="8"/>
            <rFont val="Tahoma"/>
            <family val="0"/>
          </rPr>
          <t xml:space="preserve">
Table 13.6 General Protocol, Climate Registry</t>
        </r>
      </text>
    </comment>
    <comment ref="B68" authorId="0">
      <text>
        <r>
          <rPr>
            <b/>
            <sz val="8"/>
            <rFont val="Tahoma"/>
            <family val="0"/>
          </rPr>
          <t>GuzikV:</t>
        </r>
        <r>
          <rPr>
            <sz val="8"/>
            <rFont val="Tahoma"/>
            <family val="0"/>
          </rPr>
          <t xml:space="preserve">
Calculated in 'Jet Fuel' section of notes.</t>
        </r>
      </text>
    </comment>
    <comment ref="B70" authorId="0">
      <text>
        <r>
          <rPr>
            <b/>
            <sz val="8"/>
            <rFont val="Tahoma"/>
            <family val="0"/>
          </rPr>
          <t>GuzikV:</t>
        </r>
        <r>
          <rPr>
            <sz val="8"/>
            <rFont val="Tahoma"/>
            <family val="0"/>
          </rPr>
          <t xml:space="preserve">
Bureau of Transportation Statistics: National Transportation Statistics, Table 4-21.</t>
        </r>
      </text>
    </comment>
    <comment ref="B71" authorId="0">
      <text>
        <r>
          <rPr>
            <b/>
            <sz val="8"/>
            <rFont val="Tahoma"/>
            <family val="0"/>
          </rPr>
          <t>GuzikV:</t>
        </r>
        <r>
          <rPr>
            <sz val="8"/>
            <rFont val="Tahoma"/>
            <family val="0"/>
          </rPr>
          <t xml:space="preserve">
Bureau of Transportation Statistics: National Transportation Statistics, Table 4-21.</t>
        </r>
      </text>
    </comment>
    <comment ref="B80" authorId="0">
      <text>
        <r>
          <rPr>
            <b/>
            <sz val="8"/>
            <rFont val="Tahoma"/>
            <family val="0"/>
          </rPr>
          <t>GuzikV:</t>
        </r>
        <r>
          <rPr>
            <sz val="8"/>
            <rFont val="Tahoma"/>
            <family val="0"/>
          </rPr>
          <t xml:space="preserve">
Table 12.1 General Protocol, Climate Registry</t>
        </r>
      </text>
    </comment>
    <comment ref="B84" authorId="1">
      <text>
        <r>
          <rPr>
            <b/>
            <sz val="8"/>
            <rFont val="Tahoma"/>
            <family val="2"/>
          </rPr>
          <t>Abt:</t>
        </r>
        <r>
          <rPr>
            <sz val="8"/>
            <rFont val="Tahoma"/>
            <family val="2"/>
          </rPr>
          <t xml:space="preserve">
Table 12.9 General Protocol, Climate Registry</t>
        </r>
      </text>
    </comment>
    <comment ref="B85" authorId="1">
      <text>
        <r>
          <rPr>
            <b/>
            <sz val="8"/>
            <rFont val="Tahoma"/>
            <family val="2"/>
          </rPr>
          <t>Abt:</t>
        </r>
        <r>
          <rPr>
            <sz val="8"/>
            <rFont val="Tahoma"/>
            <family val="2"/>
          </rPr>
          <t xml:space="preserve">
Table 12.9 General Protocol, Climate Registry</t>
        </r>
      </text>
    </comment>
    <comment ref="B87" authorId="0">
      <text>
        <r>
          <rPr>
            <b/>
            <sz val="8"/>
            <rFont val="Tahoma"/>
            <family val="0"/>
          </rPr>
          <t>GuzikV:</t>
        </r>
        <r>
          <rPr>
            <sz val="8"/>
            <rFont val="Tahoma"/>
            <family val="0"/>
          </rPr>
          <t xml:space="preserve">
Table 12.1 General Protocol, Climate Registry</t>
        </r>
      </text>
    </comment>
    <comment ref="C97" authorId="1">
      <text>
        <r>
          <rPr>
            <b/>
            <sz val="8"/>
            <rFont val="Tahoma"/>
            <family val="2"/>
          </rPr>
          <t>Abt:</t>
        </r>
        <r>
          <rPr>
            <sz val="8"/>
            <rFont val="Tahoma"/>
            <family val="2"/>
          </rPr>
          <t xml:space="preserve">
US GHG Inventory. Annex 3.2, table A84</t>
        </r>
      </text>
    </comment>
    <comment ref="D97" authorId="1">
      <text>
        <r>
          <rPr>
            <b/>
            <sz val="8"/>
            <rFont val="Tahoma"/>
            <family val="2"/>
          </rPr>
          <t>Abt:</t>
        </r>
        <r>
          <rPr>
            <sz val="8"/>
            <rFont val="Tahoma"/>
            <family val="2"/>
          </rPr>
          <t xml:space="preserve">
EIA Annual Energy Review 2006, Energy Consumption by Sector, Table 2.8</t>
        </r>
      </text>
    </comment>
    <comment ref="E97" authorId="1">
      <text>
        <r>
          <rPr>
            <b/>
            <sz val="8"/>
            <rFont val="Tahoma"/>
            <family val="2"/>
          </rPr>
          <t>Abt:</t>
        </r>
        <r>
          <rPr>
            <sz val="8"/>
            <rFont val="Tahoma"/>
            <family val="2"/>
          </rPr>
          <t xml:space="preserve">
EIA Annual Energy Review 2006, Energy Consumption by Sector, Table 2.8</t>
        </r>
      </text>
    </comment>
    <comment ref="B131" authorId="1">
      <text>
        <r>
          <rPr>
            <b/>
            <sz val="8"/>
            <rFont val="Tahoma"/>
            <family val="2"/>
          </rPr>
          <t>Abt:</t>
        </r>
        <r>
          <rPr>
            <sz val="8"/>
            <rFont val="Tahoma"/>
            <family val="2"/>
          </rPr>
          <t xml:space="preserve">
Table 13.1  General Protocol, Climate Registry
</t>
        </r>
      </text>
    </comment>
    <comment ref="C131" authorId="1">
      <text>
        <r>
          <rPr>
            <b/>
            <sz val="8"/>
            <rFont val="Tahoma"/>
            <family val="2"/>
          </rPr>
          <t>Abt:</t>
        </r>
        <r>
          <rPr>
            <sz val="8"/>
            <rFont val="Tahoma"/>
            <family val="2"/>
          </rPr>
          <t xml:space="preserve">
This assumes that CO2 emission rate is same for all model years, which does capture the effect tof improved vehicle emission control technologies over time.
</t>
        </r>
      </text>
    </comment>
    <comment ref="B134" authorId="1">
      <text>
        <r>
          <rPr>
            <b/>
            <sz val="8"/>
            <rFont val="Tahoma"/>
            <family val="2"/>
          </rPr>
          <t>Abt:</t>
        </r>
        <r>
          <rPr>
            <sz val="8"/>
            <rFont val="Tahoma"/>
            <family val="2"/>
          </rPr>
          <t xml:space="preserve">
Table 13.3  General Protocol, Climate Registry, Tier 1 Vehicle</t>
        </r>
      </text>
    </comment>
    <comment ref="B135" authorId="1">
      <text>
        <r>
          <rPr>
            <b/>
            <sz val="8"/>
            <rFont val="Tahoma"/>
            <family val="2"/>
          </rPr>
          <t>Abt:</t>
        </r>
        <r>
          <rPr>
            <sz val="8"/>
            <rFont val="Tahoma"/>
            <family val="2"/>
          </rPr>
          <t xml:space="preserve">
Table 13.3  General Protocol, Climate Registry, Tier 1 Vehicle</t>
        </r>
      </text>
    </comment>
    <comment ref="B148" authorId="0">
      <text>
        <r>
          <rPr>
            <b/>
            <sz val="8"/>
            <rFont val="Tahoma"/>
            <family val="2"/>
          </rPr>
          <t>GuzikV:</t>
        </r>
        <r>
          <rPr>
            <sz val="8"/>
            <rFont val="Tahoma"/>
            <family val="2"/>
          </rPr>
          <t xml:space="preserve">
Table C-5, Appendix C, Household Vehicles Energy Use:  Latest Data and Trends.  DOE 2005. http://www.eia.doe.gov/emeu/rtecs/nhts_survey/2001/tablefiles/c0464(2005).pdf</t>
        </r>
      </text>
    </comment>
    <comment ref="B149" authorId="0">
      <text>
        <r>
          <rPr>
            <b/>
            <sz val="8"/>
            <rFont val="Tahoma"/>
            <family val="2"/>
          </rPr>
          <t>GuzikV:</t>
        </r>
        <r>
          <rPr>
            <sz val="8"/>
            <rFont val="Tahoma"/>
            <family val="2"/>
          </rPr>
          <t xml:space="preserve">
Table C-5, Appendix C, Household Vehicles Energy Use:  Latest Data and Trends.  DOE 2005. http://www.eia.doe.gov/emeu/rtecs/nhts_survey/2001/tablefiles/c0464(2005).pdf</t>
        </r>
      </text>
    </comment>
    <comment ref="B150" authorId="0">
      <text>
        <r>
          <rPr>
            <b/>
            <sz val="8"/>
            <rFont val="Tahoma"/>
            <family val="2"/>
          </rPr>
          <t>GuzikV:</t>
        </r>
        <r>
          <rPr>
            <sz val="8"/>
            <rFont val="Tahoma"/>
            <family val="2"/>
          </rPr>
          <t xml:space="preserve">
Greenhouse Gas Impacts of Expanded Renewable and Alternative Fuels Use.  EPA Office of Transportation and Air Quality, factsheet.  http://www.epa.gov/oms/renewablefuels/420f07035.htm</t>
        </r>
      </text>
    </comment>
    <comment ref="B156" authorId="1">
      <text>
        <r>
          <rPr>
            <b/>
            <sz val="8"/>
            <rFont val="Tahoma"/>
            <family val="2"/>
          </rPr>
          <t>Abt:</t>
        </r>
        <r>
          <rPr>
            <sz val="8"/>
            <rFont val="Tahoma"/>
            <family val="2"/>
          </rPr>
          <t xml:space="preserve">
Table 12.1 General Protocol, Climate Registry</t>
        </r>
      </text>
    </comment>
    <comment ref="B157" authorId="1">
      <text>
        <r>
          <rPr>
            <b/>
            <sz val="8"/>
            <rFont val="Tahoma"/>
            <family val="2"/>
          </rPr>
          <t>Abt:</t>
        </r>
        <r>
          <rPr>
            <sz val="8"/>
            <rFont val="Tahoma"/>
            <family val="2"/>
          </rPr>
          <t xml:space="preserve">
Table 12.9 General Protocol, Climate Registry</t>
        </r>
      </text>
    </comment>
    <comment ref="B158" authorId="1">
      <text>
        <r>
          <rPr>
            <b/>
            <sz val="8"/>
            <rFont val="Tahoma"/>
            <family val="2"/>
          </rPr>
          <t>Abt:</t>
        </r>
        <r>
          <rPr>
            <sz val="8"/>
            <rFont val="Tahoma"/>
            <family val="2"/>
          </rPr>
          <t xml:space="preserve">
Table 12.9 General Protocol, Climate Registry</t>
        </r>
      </text>
    </comment>
    <comment ref="B170" authorId="0">
      <text>
        <r>
          <rPr>
            <b/>
            <sz val="8"/>
            <rFont val="Tahoma"/>
            <family val="2"/>
          </rPr>
          <t>GuzikV:</t>
        </r>
        <r>
          <rPr>
            <sz val="8"/>
            <rFont val="Tahoma"/>
            <family val="2"/>
          </rPr>
          <t xml:space="preserve">
Table C-5, Appendix C, Household Vehicles Energy Use:  Latest Data and Trends.  DOE 2005. http://www.eia.doe.gov/emeu/rtecs/nhts_survey/2001/tablefiles/c0464(2005).pdf</t>
        </r>
      </text>
    </comment>
    <comment ref="B171" authorId="0">
      <text>
        <r>
          <rPr>
            <b/>
            <sz val="8"/>
            <rFont val="Tahoma"/>
            <family val="2"/>
          </rPr>
          <t>GuzikV:</t>
        </r>
        <r>
          <rPr>
            <sz val="8"/>
            <rFont val="Tahoma"/>
            <family val="2"/>
          </rPr>
          <t xml:space="preserve">
Table C-5, Appendix C, Household Vehicles Energy Use:  Latest Data and Trends.  DOE 2005. http://www.eia.doe.gov/emeu/rtecs/nhts_survey/2001/tablefiles/c0464(2005).pdf</t>
        </r>
      </text>
    </comment>
    <comment ref="B172" authorId="0">
      <text>
        <r>
          <rPr>
            <b/>
            <sz val="8"/>
            <rFont val="Tahoma"/>
            <family val="2"/>
          </rPr>
          <t>GuzikV:</t>
        </r>
        <r>
          <rPr>
            <sz val="8"/>
            <rFont val="Tahoma"/>
            <family val="2"/>
          </rPr>
          <t xml:space="preserve">
Greenhouse Gas Impacts of Expanded Renewable and Alternative Fuels Use.  EPA Office of Transportation and Air Quality, factsheet.  http://www.epa.gov/oms/renewablefuels/420f07035.htm</t>
        </r>
      </text>
    </comment>
    <comment ref="B179" authorId="0">
      <text>
        <r>
          <rPr>
            <b/>
            <sz val="8"/>
            <rFont val="Tahoma"/>
            <family val="2"/>
          </rPr>
          <t>GuzikV:</t>
        </r>
        <r>
          <rPr>
            <sz val="8"/>
            <rFont val="Tahoma"/>
            <family val="2"/>
          </rPr>
          <t xml:space="preserve">
Table C-5, Appendix C, Household Vehicles Energy Use:  Latest Data and Trends.  DOE 2005. http://www.eia.doe.gov/emeu/rtecs/nhts_survey/2001/tablefiles/c0464(2005).pdf</t>
        </r>
      </text>
    </comment>
    <comment ref="B180" authorId="0">
      <text>
        <r>
          <rPr>
            <b/>
            <sz val="8"/>
            <rFont val="Tahoma"/>
            <family val="2"/>
          </rPr>
          <t>GuzikV:</t>
        </r>
        <r>
          <rPr>
            <sz val="8"/>
            <rFont val="Tahoma"/>
            <family val="2"/>
          </rPr>
          <t xml:space="preserve">
Table C-5, Appendix C, Household Vehicles Energy Use:  Latest Data and Trends.  DOE 2005. http://www.eia.doe.gov/emeu/rtecs/nhts_survey/2001/tablefiles/c0464(2005).pdf</t>
        </r>
      </text>
    </comment>
    <comment ref="B181" authorId="0">
      <text>
        <r>
          <rPr>
            <b/>
            <sz val="8"/>
            <rFont val="Tahoma"/>
            <family val="2"/>
          </rPr>
          <t>GuzikV:</t>
        </r>
        <r>
          <rPr>
            <sz val="8"/>
            <rFont val="Tahoma"/>
            <family val="2"/>
          </rPr>
          <t xml:space="preserve">
Greenhouse Gas Impacts of Expanded Renewable and Alternative Fuels Use.  EPA Office of Transportation and Air Quality, factsheet.  http://www.epa.gov/oms/renewablefuels/420f07035.htm</t>
        </r>
      </text>
    </comment>
  </commentList>
</comments>
</file>

<file path=xl/sharedStrings.xml><?xml version="1.0" encoding="utf-8"?>
<sst xmlns="http://schemas.openxmlformats.org/spreadsheetml/2006/main" count="915" uniqueCount="561">
  <si>
    <t xml:space="preserve">Example 6)
Grantee X works with a facility that typically uses Natural Gas in its production process every year.  This year, the facility has changed its production process and substituted 20,000,000 BTUs of energy from Natural Gas with 6,000 kwh of electricity from a geothermal utility.
Instructions:  On the 'Fuel' tab, the grantee would input [20,000,000] in cell R11, indicating a conservation of 20,000,000 BTUs of energy from Natural Gas, and input [-6,000] in cell B13 of the 'Green Energy' tab, indicating a substitution to electricity generated from a renewable energy source (geothermal). Impacts, in MTCO2e will be shown in cells S11 and C13 of the respective tabs, and the net impact of the fuel-to-electricity substitution will be shown in the 'Aggregate' tab.
</t>
  </si>
  <si>
    <t>H26</t>
  </si>
  <si>
    <t>H47</t>
  </si>
  <si>
    <t>Example 7)
Grantee X works with a facility that has historically used 1.0 lbs. per year of CFC-12 for refrigeration.  This year the facility has changed its production process and switched refrigeration chemicals, now using 1.0 lbs. of HFC-134a.
Instructions:  On the 'Greening Chemistry' tab, the grantee would input [1.0] in cell H26, indicating that 1.0 lbs. of CFC-12 was reduced, and input [-1.0] in cell H47, indicating that 1.0 lbs. of HFC-134a was substituted in its place.  Net Impacts, in MTCO2e will be shown in cell H18 of the same tab as well as the 'Aggregate' tab.</t>
  </si>
  <si>
    <t>Example 8)
Grantee X works with a facility that has conserved 1,000 gallons of water.
Instructions:  On the 'Water' tab, the grantee would input [1,000] in cell B16, indicating that 1,000 gallons of water was conserved.  Reductions of MTCO2e are calculated based on the electricity intensity of water use, in kwh, and will be shown in cell C16 of the same tab.  Reductions will also be included in the totals calculated in the 'Aggregate' tab, under the 'Water' column.</t>
  </si>
  <si>
    <t xml:space="preserve">If using another calculator to provide results, please provide your methodology and source in this section and enter in your values below.
GaBi, GSK, and ChemSteer, and WARM are all examples of other tools that could be used here. </t>
  </si>
  <si>
    <t>Reduction in Metric Tons of Carbon Dioxide Equivalent (MTCO2e)*</t>
  </si>
  <si>
    <t>*Note: Reporting units for Regional ACS measure are Metric Tons of Carbon Dioxide Equivalent: Column H</t>
  </si>
  <si>
    <t>Reduction in Million Metric Tons of Carbon Dioxide Equivalent (MMTCO2e)**</t>
  </si>
  <si>
    <t>** Note: Reporting units for National P2 program measure are Million Metric Tons of Carbon Dioxide Equivalent: Column I</t>
  </si>
  <si>
    <t xml:space="preserve">The Water Tab allows the user to calculate conservation/reductions from cold water as well as hot water heated by natural gas and electricity.  The cold water conversion factors are based on a national survey that calculates the national average of the energy required to pump raw water to the treatment plant, treatment  the water, and distribute the water.   The hot water conversion factors are based on calculations from EPA’s Water Sense Calculator, a highly reputable and well known source.  
The following assumptions should be applied:
If it is not known whether water conserved is cold or hot, please use columns B/C “Water Conservation/Non-Heated Water”.  Reporting values will be conservative, because it is less energy intensive to produce cold water. If it is known that water conserved is hot, but the source is not known, please use Columns D/E,  “Hot Water Heated by Natural Gas”.   Reporting values will be conservative, because it is less energy intensive to heat water using natural gas
</t>
  </si>
  <si>
    <t>EPA’s Pollution Prevention (P2) Program developed a GHG calculator tool to help the program and its grantees show the causal link between P2 actions undertaken and GHG emission reductions, and to quantify those reductions based on established conversion factors.   The calculator addresses the following means of reducing GHG emissions:
                 - Electricity Conservation (GHG reductions from electricity conversation or reduced use of energy)
                 - Green Energy (GHG reductions from switching to greener or renewable energy sources)
                 - Fuel Substitution (GHG reductions from reduced fuel use, substitution to greener fuels)
                 - Greening Chemistry (GHG reductions from reduced use of high global-warming-potential (GWP)  chemicals)
                 - Water Conservation (GHG reductions from reduced water use)
                 - Materials Management (GHG reductions from extending the life of secondary materials)</t>
  </si>
  <si>
    <t xml:space="preserve">The P2 program introduced a GHG measure in 2008 and set its first GHG emission reduction target in 2009 expressed as million metric tons of carbon dioxide equivalent (MMTCo2E). This 2009 target is program-wide, and covers P2 Headquarters and Regional programs. Starting in 2010, the GHG measure will become an ACS commitment measure (replacing the BTU commitment measure) in support of the Program-wide GHG measure.   As of 2010, the P2 Program as a whole drops its BTU strategic measure and adopts the GHG strategic measure, so public reporting of all P2 Program GHG emission reductions will be required.   We believe use of the GHG calculator will better enable the P2 Program as a whole to meet expectations for consistent and transparent reporting.
Please note:  While it is not mandatory for grantees or other P2 centers to use EPA’s GHG calculator tool to report environmental performance results,   EPA encourages grantees and others to use this GHG calculator to enhance the consistency and transparency of reported results from grants and other partners.   </t>
  </si>
  <si>
    <t xml:space="preserve">The P2 Program favors using a national average for calculating GHG emission reductions from electricity conservation and sourcing as a means to achieve consistently credible results across all 10 regions.  Using the national average emission factor from E-Grid (The Emission and Generation Resource Integrated Database) will make   validating and verifying results easy, and will avoid having to count on grantees to provide documented emission factors for local power sources for electricity.  The program is trying to strike an appropriate balance between data accuracy and reporting burdens on grantees. 
We recognize that the underlying electricity generation source is different across the country with some Regions heavily powered by hydro, while others are powered more by coal, or natural gas, etc.  Overall, approximately 10% of the country is powered through renewable energy.  Over time, as this mix changes, the underlying conversion factor will change accordingly.
The underlying kilowatt-hours or BTUs of electricity saved should remain the same, and is the input needed to enter into the calculator.  Regions may choose, for their own purposes, to track more Regional specific GHG conversions.  This can be done through the EPA’s Power Profiler. http://www.epa.gov/cleanrgy/energy-and-you/how-clean.html  However, for the purposes of national reporting, we ask Regions to use the National Average as all other P2 programs will be doing to report GHG savings resulting from electricity conservation.  
</t>
  </si>
  <si>
    <t>Other</t>
  </si>
  <si>
    <t>Input</t>
  </si>
  <si>
    <t>If using another calculator to provide results, please provide your methodology and source in this section and enter in your values below.</t>
  </si>
  <si>
    <t>This tab is used to report Green Energy/Power (GHG reductions from switching to greener or renewable energy sources).   The EPA defines renewable energy/power as any energy from any environmentally preferable renewable resources such as: solar, wind, geothermal (earth’s heat), low-impact biomass (waste material), eligible hydropower, biodiesel, and fuel cells.
This tab also captures renewable energy certificates (RECs) which are often purchased to “offset” electricity emissions.   RECs can be defined as tradable environmental commodities that serve as proof that 1 MWh of electricity was from a renewable resource. With regards to validation and verification of RECs, we strongly encourage but do not require the purchase of green power products that are certified by an independent third party as a matter of best practice.</t>
  </si>
  <si>
    <t xml:space="preserve">The Fuel tab allows the end user to calculate GHG reductions from reduced fuel use as well as fuel substitutions.  The worksheet is organized by intensity from dirtiest (High MTCO2e) to cleanest. (Low MTCO2e)  The tool also allows end users to calculate savings from reduced vehicle and airplane miles travelled.  Please note, that end users should either enter information for reduced miles traveled or reduced fuel use but not both.  Inherent in the reduced miles traveled conversion are savings derived from reduced fuel use.  </t>
  </si>
  <si>
    <t>Water Conservation (hot water heated by natural gas)</t>
  </si>
  <si>
    <t>Water Conservation (hot water heated by electricity)</t>
  </si>
  <si>
    <t>Water Conservation (non-heated water)</t>
  </si>
  <si>
    <t>Office of Transportation and Air Quality (OTAQ) provides a document regarding the lifecycle GHG-emission intensities of several alternative fuels (presented as relative to gasoline).  This data, coupled with emission factors used in other parts of this workbook, facilitates the calculation of emission factors for corn based ethanol, cellulosic ethanol, and biodiesel.  This source of emission factors is considered 'middle of the road,' since consensus values for emission factors of alternative fuels do not exist.  Some sources claim zero emissions, others, including publications in Science magazine, have claimed lifetime GHG intensities may even be higher than conventional gasoline.  OTAQ's assessment is considered to be the best source for alternative fuel emission factors in terms of consistency within the agency.</t>
  </si>
  <si>
    <t>The following notes show calculations used to derive emission factors for the 'Fuel' worksheet.  In general, CO2 emission rates are combined with emission rates for CH4 and N2O, to obtain the CO2eq emission rate of a fossil fuel.  Some basic conversions between energy units may also be included (i.e., BTU to therm) in the calculations.</t>
  </si>
  <si>
    <t>Category</t>
  </si>
  <si>
    <t>Description</t>
  </si>
  <si>
    <t>Source
(See Reference and Justification)</t>
  </si>
  <si>
    <t>This is an EPA-provided list of simple conversion factors that are useful in calculating GHG emissions.  Emission factors are based on molecular weights of GHGs, which will not need to be updated in the future.</t>
  </si>
  <si>
    <t>http://www.theclimateregistry.org/downloads/GRP.pdf</t>
  </si>
  <si>
    <t>May, 2008</t>
  </si>
  <si>
    <t>July, 2008</t>
  </si>
  <si>
    <t>August, 2008</t>
  </si>
  <si>
    <t>April, 2007</t>
  </si>
  <si>
    <t>Inventory of US GHG Emissions and Sinks: 1990-2005.  Annex 3.2, table A84</t>
  </si>
  <si>
    <t>http://www.epa.gov/climatechange/emissions/usgginv_archive.html</t>
  </si>
  <si>
    <t>http://tonto.eia.doe.gov/FTPROOT/multifuel/038406.pdf</t>
  </si>
  <si>
    <t>June, 2007</t>
  </si>
  <si>
    <t>Office of Transportation and Air Quality, Alternative Fuels factsheet</t>
  </si>
  <si>
    <t>http://www.epa.gov/oms/renewablefuels/420f07035.htm</t>
  </si>
  <si>
    <t>http://www.eia.doe.gov/emeu/rtecs/nhts_survey/2001/index.html</t>
  </si>
  <si>
    <t>November, 2005</t>
  </si>
  <si>
    <t>The Energy Information Administration Household Vehicle Energy Use survey, Appendix C contains data that is used to help calculate emission factors for biodiesel and ethanol based alternative fuels.  Specifically, this source provides data on BTU's per gallon of biodiesel and ethanol, which when applied to the emission factor of motor gasoline (calculated within this tool), and the relative pollution intensity of alternative fuels (Office of Transportation and Air Quality, Alternative Fuels factsheet, mentioned as a source herein), provides emission factors for the alternative fuels.</t>
  </si>
  <si>
    <t>http://www.ipcc.ch/ipccreports/ar4-wg1.htm</t>
  </si>
  <si>
    <t>November, 2007</t>
  </si>
  <si>
    <t>Number of CFL bulbs replacing conventional bulbs</t>
  </si>
  <si>
    <t>Electricity Conservation in kwh
(National Average)</t>
  </si>
  <si>
    <t>Electricity Conservation in BTU
(National Average)</t>
  </si>
  <si>
    <t>Electricity Conserved
(kwh)</t>
  </si>
  <si>
    <t>Electricity Consumed from Renewable Energy in kwh</t>
  </si>
  <si>
    <t>Electricity Consumed from Renewable Energy in BTU</t>
  </si>
  <si>
    <t>Electricity Consumed from Renewable Energy
(kwh)</t>
  </si>
  <si>
    <t>Electricity Consumed from Renewable Energy
(BTU)</t>
  </si>
  <si>
    <t>Crude Oil Reduced
(gal)</t>
  </si>
  <si>
    <t>Distillate Fuel Reduced
(gal)</t>
  </si>
  <si>
    <t>Diesel Fuel Reduced
(gal)</t>
  </si>
  <si>
    <t>Gasoline Reduced
(gal)</t>
  </si>
  <si>
    <t>Vehicle Miles Reduced
(miles traveled)</t>
  </si>
  <si>
    <t>Corn Ethanol Reduced
(gal)</t>
  </si>
  <si>
    <t>Natural Gas Reduced
(therms)</t>
  </si>
  <si>
    <t>Natural Gas Reduced
(cubic feet)</t>
  </si>
  <si>
    <t>Natural Gas or CNG Reduced
(BTU)</t>
  </si>
  <si>
    <t>Biodiesel Reduced
(gal)</t>
  </si>
  <si>
    <t>Cellulosic Ethanol Reduced
(gal)</t>
  </si>
  <si>
    <t>lbs. Chemical Avoided</t>
  </si>
  <si>
    <t>lbs. CO2eq Avoided</t>
  </si>
  <si>
    <t>Total lbs. CO2eq Avoided</t>
  </si>
  <si>
    <t>Climate Protection Partnerships Division (CPPD), Document titled: "Estimating Avoided Carbon Emissions from CPPD Programs July 26, 2007." 2007 National Marginal Carbon Emissions Factor*.
*Based on e-GRID and Integrated Planning Model (IPM)</t>
  </si>
  <si>
    <t>CELLULOSE-DERIVED ETHANOL</t>
  </si>
  <si>
    <t>Greening Electricity (Choosing Utility Wind Source)</t>
  </si>
  <si>
    <t>Greening Electricity (Choosing Natural Gas Boiler)</t>
  </si>
  <si>
    <t>Greening Electricity (Choosing Utility Geothermal Source)</t>
  </si>
  <si>
    <t xml:space="preserve">
-3,400,000</t>
  </si>
  <si>
    <t>Input Cell in Worksheet</t>
  </si>
  <si>
    <t>Output Cell in Worksheet</t>
  </si>
  <si>
    <t>Output Value</t>
  </si>
  <si>
    <t>Calculation Description</t>
  </si>
  <si>
    <t>Electricity Conservation</t>
  </si>
  <si>
    <t>Diesel</t>
  </si>
  <si>
    <t>Fuel</t>
  </si>
  <si>
    <t>CFL Bulbs</t>
  </si>
  <si>
    <t>Type of Conservation</t>
  </si>
  <si>
    <t>Vehicle Miles Traveled</t>
  </si>
  <si>
    <t>CO2 emission rate (kg/gal)</t>
  </si>
  <si>
    <t>CH4 emission rate (kg/MMbtu)</t>
  </si>
  <si>
    <t>N2O emission rate (kg/MMbtu)</t>
  </si>
  <si>
    <t>MMBtu/Barrel</t>
  </si>
  <si>
    <t>Gallons/Barrel</t>
  </si>
  <si>
    <t>CH4 emission rate (kg/gal)</t>
  </si>
  <si>
    <t>N2O emission rate(kg/gal)</t>
  </si>
  <si>
    <t>MMBtu/gal</t>
  </si>
  <si>
    <t>CO2eq emission rate (kg/gal)</t>
  </si>
  <si>
    <t>DIESEL (#2 DISTILLATE) and other DISTILLATE OLS (#1, #2, #4)</t>
  </si>
  <si>
    <t>Distillate Fuel Oil (#1,2, and 4)</t>
  </si>
  <si>
    <t>Gasoline</t>
  </si>
  <si>
    <t>kg CH4/MMBtu</t>
  </si>
  <si>
    <t>kg N2O/MMBtu</t>
  </si>
  <si>
    <t>kg CO2eq/MMBtu</t>
  </si>
  <si>
    <t>kg CO2eq/therm</t>
  </si>
  <si>
    <t>kg CO2/MMBtu</t>
  </si>
  <si>
    <t>MMBtu/therm</t>
  </si>
  <si>
    <t>NATURAL GAS (unspecified heat content)</t>
  </si>
  <si>
    <t>MOTOR GASOLINE</t>
  </si>
  <si>
    <t>VEHICLE MILES TRAVELED</t>
  </si>
  <si>
    <t>Light-Duty Gasoline Vehicle (2005)</t>
  </si>
  <si>
    <t>Average Miles per Gallon</t>
  </si>
  <si>
    <t>Age (at 2005)</t>
  </si>
  <si>
    <t>Average Gallons Consumed</t>
  </si>
  <si>
    <t>Average kg CO2 emitted</t>
  </si>
  <si>
    <t>Average kg CO2/mi</t>
  </si>
  <si>
    <t>Weighted Average of kg CO2/mi</t>
  </si>
  <si>
    <t>Weighted Average of kg CO2eq/mi</t>
  </si>
  <si>
    <t>Emission rate of kg N2O/mi</t>
  </si>
  <si>
    <t>Emission rate of kg CH4/mi</t>
  </si>
  <si>
    <t>MMTCE</t>
  </si>
  <si>
    <t>Crude Oil</t>
  </si>
  <si>
    <t>CRUDE OIL</t>
  </si>
  <si>
    <t>kg CO2eq/Btu</t>
  </si>
  <si>
    <t>kg CO2eq/cu sq. foot</t>
  </si>
  <si>
    <t>Natural Gas in therms</t>
  </si>
  <si>
    <t>Natural Gas or Compressed Natural Gas (CNG) in BTU</t>
  </si>
  <si>
    <t>Natural Gas in standard cubic feet</t>
  </si>
  <si>
    <t>Renewable Energy Offset or Renewable Energy Certificate (REC) in kwh</t>
  </si>
  <si>
    <t>Renewable Energy Offset or Renewable Energy Certificate (REC) in metric tons CO2eq</t>
  </si>
  <si>
    <t>Examples of GHG-Related Activities</t>
  </si>
  <si>
    <t>Input Value</t>
  </si>
  <si>
    <t>Type of Example</t>
  </si>
  <si>
    <t>Worksheet to Use</t>
  </si>
  <si>
    <t>Purchased Renewable Energy Certificate</t>
  </si>
  <si>
    <t>MTCE</t>
  </si>
  <si>
    <t>Project 2</t>
  </si>
  <si>
    <t>Project 1</t>
  </si>
  <si>
    <t>1 lbs.</t>
  </si>
  <si>
    <t>Million Metric Tons Carbon Equivalent</t>
  </si>
  <si>
    <t>Metric Tons Carbon Equivalent</t>
  </si>
  <si>
    <t>CO2eq</t>
  </si>
  <si>
    <t>Carbon Dioxide Equivalent</t>
  </si>
  <si>
    <t>GHG</t>
  </si>
  <si>
    <t>Greenhouse Gas</t>
  </si>
  <si>
    <t>kwh</t>
  </si>
  <si>
    <t>Prefixes</t>
  </si>
  <si>
    <t>BTU</t>
  </si>
  <si>
    <t>MBTU</t>
  </si>
  <si>
    <t>Thousand BTU</t>
  </si>
  <si>
    <t>MMBTU</t>
  </si>
  <si>
    <t>Million BTU</t>
  </si>
  <si>
    <t>Factor</t>
  </si>
  <si>
    <t>Mega</t>
  </si>
  <si>
    <t>Kilo</t>
  </si>
  <si>
    <t>Giga</t>
  </si>
  <si>
    <t>Tera</t>
  </si>
  <si>
    <t>0.454 kg</t>
  </si>
  <si>
    <t>lbs.</t>
  </si>
  <si>
    <t>Pound</t>
  </si>
  <si>
    <t>kg</t>
  </si>
  <si>
    <t>Kilogram</t>
  </si>
  <si>
    <t>British thermal unit</t>
  </si>
  <si>
    <t>Kilowatt hour</t>
  </si>
  <si>
    <t>Meaning</t>
  </si>
  <si>
    <t>Abbreviation</t>
  </si>
  <si>
    <t>1 kg</t>
  </si>
  <si>
    <t>2.205 lbs.</t>
  </si>
  <si>
    <t>1 Metric Ton</t>
  </si>
  <si>
    <t>1,000 kg</t>
  </si>
  <si>
    <t>1 liter</t>
  </si>
  <si>
    <t>0.2642 gallons</t>
  </si>
  <si>
    <t>1 gallon</t>
  </si>
  <si>
    <t>3.7854 liters</t>
  </si>
  <si>
    <t>1 barrel petroleum</t>
  </si>
  <si>
    <t>42 gallons</t>
  </si>
  <si>
    <t>1 MTCE</t>
  </si>
  <si>
    <t>1,000 kg Carbon Equivalent</t>
  </si>
  <si>
    <t>1 MMTCE</t>
  </si>
  <si>
    <t>1,000,000,000 kg Carbon Equivalent</t>
  </si>
  <si>
    <t>1 therm</t>
  </si>
  <si>
    <t>100,000 BTU</t>
  </si>
  <si>
    <t>1 kwh</t>
  </si>
  <si>
    <t>3412 BTU</t>
  </si>
  <si>
    <t>Useful Conversions</t>
  </si>
  <si>
    <t>Glossary &amp; Conversions</t>
  </si>
  <si>
    <t>1 mile</t>
  </si>
  <si>
    <t>1.609 kilometers</t>
  </si>
  <si>
    <t>Input Volume-Project 1</t>
  </si>
  <si>
    <t>Input Volume-Project 2</t>
  </si>
  <si>
    <t>Input Volume-Project 3</t>
  </si>
  <si>
    <t>Input Volume-Project 4</t>
  </si>
  <si>
    <t>Input Volume-Project 5</t>
  </si>
  <si>
    <t>Input Volume-Project 6</t>
  </si>
  <si>
    <t>Input Volume-Project 7</t>
  </si>
  <si>
    <t>Input Volume-Project 8</t>
  </si>
  <si>
    <t>Input Volume-Project 9</t>
  </si>
  <si>
    <t>Input Volume-Project 10</t>
  </si>
  <si>
    <t>Total Input- All Projects</t>
  </si>
  <si>
    <t>Project 3</t>
  </si>
  <si>
    <t>Project 4</t>
  </si>
  <si>
    <t>Project 6</t>
  </si>
  <si>
    <t>Project 8</t>
  </si>
  <si>
    <t>Project 9</t>
  </si>
  <si>
    <t>Project 10</t>
  </si>
  <si>
    <t>Ethanol (Corn-Derived)</t>
  </si>
  <si>
    <t>CORN-DERIVED ETHANOL</t>
  </si>
  <si>
    <t>Gasoline CO2eq emission rate (kg/gal)</t>
  </si>
  <si>
    <t>Energy Star Savings Calculator for Compact Fluorescent Lights</t>
  </si>
  <si>
    <t>EPA provides lifecycle cost and energy savings estimates for replacing conventional light bulbs with various CFL bulbs.  Users can define the watt intensities of bulbs being that are discontinued and those that replace them.</t>
  </si>
  <si>
    <t>OPPT’s ChemSteer tool can be used to estimate screening-level workplace exposure and environmental release (to air, water, landfill) of chemicals manufactured or used at industrial and commercial facilities.  Users are asked to input technical information about production processes, materials, and releases.</t>
  </si>
  <si>
    <t>BTU per gallon gasoline</t>
  </si>
  <si>
    <t>BTU per gallon ethanol</t>
  </si>
  <si>
    <t>Corn-Derived Ethanol-to-Gasoline Polluting Ratio</t>
  </si>
  <si>
    <t>Cellulosic-Derived Ethanol-to-Gasoline Polluting Ratio</t>
  </si>
  <si>
    <t>BIODIESEL</t>
  </si>
  <si>
    <t>Corn-Derived Ethanol CO2eq emission rate (kg/gal)</t>
  </si>
  <si>
    <t>Cellulosic-Derived CO2eq emission rate (kg/gal)</t>
  </si>
  <si>
    <t>Biodiesel CO2eq emission rate (kg/gal)</t>
  </si>
  <si>
    <t>Biodiesel</t>
  </si>
  <si>
    <t>Ethanol (Cellulose-Derived)</t>
  </si>
  <si>
    <t>Project 5</t>
  </si>
  <si>
    <t>Project 7</t>
  </si>
  <si>
    <t>HFC-125</t>
  </si>
  <si>
    <t>HFC-134a</t>
  </si>
  <si>
    <t>JET FUEL</t>
  </si>
  <si>
    <t>Emission Rates are obtained from:
Tables 13.1 and 13.6 in the General Reporting Protocol of The Climate Registry
Global Warming Potentials are derived from:
IPCC's 4th Assessment Report, 2007.</t>
  </si>
  <si>
    <t>AIR MILES TRAVELED</t>
  </si>
  <si>
    <t>Passenger Miles Traveled, millions (2006)</t>
  </si>
  <si>
    <t>Gallons Fuel Consumed, millions (2006)</t>
  </si>
  <si>
    <t>Passenger Miles/Gallon</t>
  </si>
  <si>
    <t>CO2eq emission rate (kg/mile)</t>
  </si>
  <si>
    <t>Emission Rate is obtained from Tables 13.1 and 13.6 in the General Reporting Protocol of The Climate Registry.
Passenger Miles Traveled and Gallons Fuel Consumed are from Bureau of Transportation Statistics: National Transportation Statistics, Table 4-21.</t>
  </si>
  <si>
    <t>Gallons/ Passenger Mile</t>
  </si>
  <si>
    <t>Jet Fuel</t>
  </si>
  <si>
    <t>Air Miles Traveled</t>
  </si>
  <si>
    <t>(a) Source 4, Tables 13.1 and 13.6, see notes</t>
  </si>
  <si>
    <t>Jet Fuel Reduced
(gal)</t>
  </si>
  <si>
    <t>Air Miles Reduced
(miles traveled)</t>
  </si>
  <si>
    <t>July, 2007</t>
  </si>
  <si>
    <t xml:space="preserve">http://www.bts.gov/publications/national_transportation_statistics/html/table_04_21.html </t>
  </si>
  <si>
    <r>
      <t>MTCO2e = Electricity Consumed (kwh) * (190,000 MTCE / billion kwh)</t>
    </r>
    <r>
      <rPr>
        <vertAlign val="superscript"/>
        <sz val="10"/>
        <rFont val="Arial"/>
        <family val="2"/>
      </rPr>
      <t>a</t>
    </r>
    <r>
      <rPr>
        <sz val="10"/>
        <rFont val="Arial"/>
        <family val="0"/>
      </rPr>
      <t xml:space="preserve"> * (44 MTCO2e / 12 MTCE)</t>
    </r>
    <r>
      <rPr>
        <vertAlign val="superscript"/>
        <sz val="10"/>
        <rFont val="Arial"/>
        <family val="2"/>
      </rPr>
      <t xml:space="preserve">b </t>
    </r>
    <r>
      <rPr>
        <sz val="10"/>
        <rFont val="Arial"/>
        <family val="2"/>
      </rPr>
      <t>* (1 billion kwh / 1,000,000,000 kwh)</t>
    </r>
    <r>
      <rPr>
        <sz val="10"/>
        <rFont val="Arial"/>
        <family val="0"/>
      </rPr>
      <t xml:space="preserve">
To obtain MTCO2e:  First multiply the amount of renewably-generated electricity used (kwh) by the MTCE emitted per unit of conventional electricity from an average national fuel mix (kwh).  Multiply by the ratio of MTCO2e to MTCE.  Multiply by unit conversions as necessary.</t>
    </r>
  </si>
  <si>
    <t>To Be Decided</t>
  </si>
  <si>
    <t>BTS provides national transportation statistics for air travel, which facilitate a calculation of gallons of jet fuel consumed per air mile travelled by a passenger.  This fuel consumption factor is used to derive the carbon dioxide equivalent emission per air mile traveled, and should be updated yearly, as new data are released.</t>
  </si>
  <si>
    <t>Reduction in Metric Tons of Carbon Dioxide Equivalent (MTCO2e)</t>
  </si>
  <si>
    <t>Global Warming Potential (100 year)*</t>
  </si>
  <si>
    <t>Chemical Substitution (Choosing a Refrigerant)</t>
  </si>
  <si>
    <t>HFC-143a</t>
  </si>
  <si>
    <t>HFC-152a</t>
  </si>
  <si>
    <t>HFC-227ea</t>
  </si>
  <si>
    <t>HFC-236fa</t>
  </si>
  <si>
    <t>CFC-11</t>
  </si>
  <si>
    <t>CFC-12</t>
  </si>
  <si>
    <t>CFC-113</t>
  </si>
  <si>
    <t>CFC-114</t>
  </si>
  <si>
    <t>HCFC-22</t>
  </si>
  <si>
    <t>Carbon dioxide</t>
  </si>
  <si>
    <t>Nitrous oxide</t>
  </si>
  <si>
    <t>CFC-13</t>
  </si>
  <si>
    <t>CFC-115</t>
  </si>
  <si>
    <t>Halon-1301</t>
  </si>
  <si>
    <t>Halon-1211</t>
  </si>
  <si>
    <t>Halon-2402</t>
  </si>
  <si>
    <t>Carbon tetrachloride</t>
  </si>
  <si>
    <t>Methyl bromide</t>
  </si>
  <si>
    <t>No Source Needed</t>
  </si>
  <si>
    <t>Methyl chloroform</t>
  </si>
  <si>
    <t>HCFC-123</t>
  </si>
  <si>
    <t>HCFC-124</t>
  </si>
  <si>
    <t>HCFC-141b</t>
  </si>
  <si>
    <t>HCFC-142b</t>
  </si>
  <si>
    <t>HCFC-225ca</t>
  </si>
  <si>
    <t>HCFC-225cb</t>
  </si>
  <si>
    <t>Methane</t>
  </si>
  <si>
    <t>CO2</t>
  </si>
  <si>
    <t>CH4</t>
  </si>
  <si>
    <t>N2O</t>
  </si>
  <si>
    <t>CCl3F</t>
  </si>
  <si>
    <t>CCl2F2</t>
  </si>
  <si>
    <t>CClF3</t>
  </si>
  <si>
    <t>CCl2FCClF2</t>
  </si>
  <si>
    <t>CClF2CClF2</t>
  </si>
  <si>
    <t>CClF2CF3</t>
  </si>
  <si>
    <t>CBrF3</t>
  </si>
  <si>
    <t>CBrClF2</t>
  </si>
  <si>
    <t>CBrF2CBrF2</t>
  </si>
  <si>
    <t>CCl4</t>
  </si>
  <si>
    <t>CH3Br</t>
  </si>
  <si>
    <t>CH3CCl3</t>
  </si>
  <si>
    <t>CHClF2</t>
  </si>
  <si>
    <t>CHCl2CF3</t>
  </si>
  <si>
    <t>CHClFCF3</t>
  </si>
  <si>
    <t>CH3CCl2F</t>
  </si>
  <si>
    <t>CH3CClF2</t>
  </si>
  <si>
    <t>CHCl2CF2CF3</t>
  </si>
  <si>
    <t>CHClFCF2CClF2</t>
  </si>
  <si>
    <t>HFC-32</t>
  </si>
  <si>
    <t>HFC-245fa</t>
  </si>
  <si>
    <t>HFC-365mfc</t>
  </si>
  <si>
    <t>HFC-43-10mee</t>
  </si>
  <si>
    <t>PFC-14</t>
  </si>
  <si>
    <t>PFC-116</t>
  </si>
  <si>
    <t>Chemical Formula</t>
  </si>
  <si>
    <t>CHF3</t>
  </si>
  <si>
    <t>CH2F2</t>
  </si>
  <si>
    <t>CHF2CF3</t>
  </si>
  <si>
    <t>CH2FCF3</t>
  </si>
  <si>
    <t>CH3CF3</t>
  </si>
  <si>
    <t>CH3CHF2</t>
  </si>
  <si>
    <t>CF3CHFCF3</t>
  </si>
  <si>
    <t>CF3CH2CF3</t>
  </si>
  <si>
    <t>CHF2CH2CF3</t>
  </si>
  <si>
    <t>CH3CF2CH2CF3</t>
  </si>
  <si>
    <t>CF3CHFCHFCF2CF3</t>
  </si>
  <si>
    <t>SF6</t>
  </si>
  <si>
    <t>NF3</t>
  </si>
  <si>
    <t>CF4</t>
  </si>
  <si>
    <t>C2F6</t>
  </si>
  <si>
    <t>PFC-218</t>
  </si>
  <si>
    <t>PFC-318</t>
  </si>
  <si>
    <t>PFC-3-1-10</t>
  </si>
  <si>
    <t>PFC-4-1-12</t>
  </si>
  <si>
    <t>PFC-5-1-14</t>
  </si>
  <si>
    <t>PFC-9-1-18</t>
  </si>
  <si>
    <t>HFE-125</t>
  </si>
  <si>
    <t>HFE-134</t>
  </si>
  <si>
    <t>HFE-143a</t>
  </si>
  <si>
    <t>HCFE-235da2</t>
  </si>
  <si>
    <t>HFE-245cb2</t>
  </si>
  <si>
    <t>HFE-245fa2</t>
  </si>
  <si>
    <t>HFE-254cb2</t>
  </si>
  <si>
    <t>HFE-347mcc3</t>
  </si>
  <si>
    <t>HFE-347pcf2</t>
  </si>
  <si>
    <t>HFE-356pcc3</t>
  </si>
  <si>
    <t>PFPMIE</t>
  </si>
  <si>
    <t>Dimethylether</t>
  </si>
  <si>
    <t>Methylene chloride</t>
  </si>
  <si>
    <t>Methyl chloride</t>
  </si>
  <si>
    <t>C3F8</t>
  </si>
  <si>
    <t>c-C4F8</t>
  </si>
  <si>
    <t>C4F10</t>
  </si>
  <si>
    <t>C5F12</t>
  </si>
  <si>
    <t>C6F14</t>
  </si>
  <si>
    <t>C10F18</t>
  </si>
  <si>
    <t>SF5CF3</t>
  </si>
  <si>
    <t>CHF2OCF3</t>
  </si>
  <si>
    <t>CHF2OCHF2</t>
  </si>
  <si>
    <t>CH3OCF3</t>
  </si>
  <si>
    <t>CHF2OCHClCF3</t>
  </si>
  <si>
    <t>CH3OCF2CHF2</t>
  </si>
  <si>
    <t>CHF2OCH2CF3</t>
  </si>
  <si>
    <t>CH3OCF2CF2CF3</t>
  </si>
  <si>
    <t>CHF2CF2OCH2CF3</t>
  </si>
  <si>
    <t>CH3OCF2CF2CHF2</t>
  </si>
  <si>
    <t>C4F9OCH3</t>
  </si>
  <si>
    <t>C4F9OC2H5</t>
  </si>
  <si>
    <t>CHF2OCF2OC2F4OCHF2</t>
  </si>
  <si>
    <t>CHF2OCF2OCHF2</t>
  </si>
  <si>
    <t>CHF2OCF2CF2OCHF2</t>
  </si>
  <si>
    <t>CF3OCF(CF3)CF2OCF2OCF3</t>
  </si>
  <si>
    <t>CH3OCH3</t>
  </si>
  <si>
    <t>CH2Cl2</t>
  </si>
  <si>
    <t>CH3Cl</t>
  </si>
  <si>
    <t>trifluoromethyl sulphur pentafluoride</t>
  </si>
  <si>
    <t>HFE-449sl (HFE-7100)</t>
  </si>
  <si>
    <t>HFE-569sf2 (HFE-7200)</t>
  </si>
  <si>
    <t>HFE-43-10pccc124 (H-Galden 1040x)</t>
  </si>
  <si>
    <t>HFE-236ca12 (HG-10)</t>
  </si>
  <si>
    <t>HFE-338pcc13 (HG-01)</t>
  </si>
  <si>
    <t>Industrial Chemical Reduced</t>
  </si>
  <si>
    <t>Nitrogen trifluoride</t>
  </si>
  <si>
    <t>All Projects</t>
  </si>
  <si>
    <t>ALL CHEMICALS</t>
  </si>
  <si>
    <t>Total by project</t>
  </si>
  <si>
    <t>Electricity Conserved
(BTU)</t>
  </si>
  <si>
    <t>Input Volume
(lbs)</t>
  </si>
  <si>
    <t>Fuel Substitution (Distillate Fuel to Natural Gas)</t>
  </si>
  <si>
    <t>The emission factor for electricity consumption (national average) is obtained from CPPD, and represents CPPD's best judgment for future GHG-intensity of electricity generating units across the nation.  The emission factor is based on data from both e-GRID and the Integrated Planning Model (IPM), and represents CPPD's judgment of future fuel mixtures and market conditions.</t>
  </si>
  <si>
    <t>Hot Water Reduced
(gallons)</t>
  </si>
  <si>
    <t>Non-heated Water Reduced
(gallons)</t>
  </si>
  <si>
    <t>The Climate Registry provides the most comprehensive, user-friendly source for emission factors for a variety of GHG-emitting fossil fuels.  Tables 12.1 and 12.9 provide most of the emission factors for fossil fuel energy products (explicitly for CO2, N2O, and CH4).  Tables 13.1 and 13.3 provide information on GHG emission factors related to transportation.  Data from The Climate Registry is obtained primarily from U.S. EPA, Inventory of Greenhouse Gas Emissions and Sinks: 1990-2005 (noted as a source in this worksheet), which in turn was derived directly from the IPCC (also noted as a source in this worksheet).</t>
  </si>
  <si>
    <t xml:space="preserve">To begin to populate this tab of the GHG calculator, the GaBi tool could be used. GaBi draws from the Ecoinvent lifecycle inventory database and its own GaBi Professional database to run a "balance" on CO2-equivalents for specific processes.  Life-cycle benefits for manufacture of specific chemicals or products are analyzed with regards to the processes used to manufacture, use, and dispose of these products.  For example, PVC production and crude oil refining have a tiered structure, meaning that the chemicals in a group in the lowest tier add up to the amount in the tier above. So, the amount of NMVOC (non-methane VOC) CO2 equivalents (higher tier) will be the same as the sum of all the individual chemicals located in the tier under it (methylene chloride + methyl chloride + others). 
OPPT may anlayze the GaBi tool along with other engineering tools and models such as ChemSteer to select a handful of processes/materials of interest, using the sum total of all emissions taken from the raw data for each process to include in the Materials Management tab.  Examples that could be included in the future 
include, lead, mercury, steel production, cement production, and processed to make 
and use common chemical building blocks which are used in many products. </t>
  </si>
  <si>
    <t>The tool has the ability to aggregate GHG reductions from individual projects and categories (see Aggregate Tab).  The tool also provides users with examples of how the tool converts traditional metrics for specific P2 activities (such as electricity conservation) into GHG reductions (See P2 GHG Examples Tab).</t>
  </si>
  <si>
    <t>Welcome to the Pollution Prevention Program's Greenhouse Gas Calculator.</t>
  </si>
  <si>
    <t>The U.S. Greenhouse Gas Inventory is developed by the U.S. Government to meet commitments under the Framework Convention on Climate Change (UNFCCC). Article 4.1a of the UNFCCC requires that all countries periodically publish and make available to the Conference of the Parties (COP) inventories of anthropogenic emissions and removals by sinks of all greenhouse gases not controlled by the Montreal Protocol.  The US Inventory provides valuable information on the distribution of vehicle ages currently on US roads, which facilitates the calculation of GHG-emissions per vehicle miles traveled. Specifically, the age distribution of vehicles, coupled with fuel mileage data from the Energy Information Administration, 2006 (listed here as an additional source), emission factors from The Climate Registry (listed here as an additional source), allows for the calculation of a weighted average GHG pollution per vehicle mile traveled.</t>
  </si>
  <si>
    <t>(a) Source 12
(b) Source 1
(c) Source 2</t>
  </si>
  <si>
    <t>(a) Source 12
(b) Source 4, Tables 12.1 and 12.9, see notes</t>
  </si>
  <si>
    <t>http://www.epa.gov/climateleaders/documents/sgec_tool_v2%208.xls</t>
  </si>
  <si>
    <t>Electricity Conservation
Green Energy
Fuel
Greening Chemistry
Materials Management</t>
  </si>
  <si>
    <r>
      <t>MTCO2e = Number of bulbs * (450 kwh / bulb)</t>
    </r>
    <r>
      <rPr>
        <vertAlign val="superscript"/>
        <sz val="10"/>
        <rFont val="Arial"/>
        <family val="2"/>
      </rPr>
      <t>a</t>
    </r>
    <r>
      <rPr>
        <sz val="10"/>
        <rFont val="Arial"/>
        <family val="0"/>
      </rPr>
      <t xml:space="preserve"> / (9 year lifespan)</t>
    </r>
    <r>
      <rPr>
        <vertAlign val="superscript"/>
        <sz val="10"/>
        <rFont val="Arial"/>
        <family val="2"/>
      </rPr>
      <t xml:space="preserve"> a</t>
    </r>
    <r>
      <rPr>
        <sz val="10"/>
        <rFont val="Arial"/>
        <family val="0"/>
      </rPr>
      <t xml:space="preserve"> * (190,000 MTCE / billion kwh)</t>
    </r>
    <r>
      <rPr>
        <vertAlign val="superscript"/>
        <sz val="10"/>
        <rFont val="Arial"/>
        <family val="2"/>
      </rPr>
      <t>b</t>
    </r>
    <r>
      <rPr>
        <sz val="10"/>
        <rFont val="Arial"/>
        <family val="0"/>
      </rPr>
      <t xml:space="preserve"> * (44 MTCO2e / 12 MTCE)</t>
    </r>
    <r>
      <rPr>
        <vertAlign val="superscript"/>
        <sz val="10"/>
        <rFont val="Arial"/>
        <family val="2"/>
      </rPr>
      <t>c</t>
    </r>
    <r>
      <rPr>
        <sz val="10"/>
        <rFont val="Arial"/>
        <family val="0"/>
      </rPr>
      <t xml:space="preserve"> * (1 billion kwh / 1,000,000,000 kwh)
To obtain MTCO2e: First multiply the # of CFL bulbs that are replacing conventional bulbs with the amount of electricity (kwh) saved per lifetime of replacement.  Divide by the lifespan of the CFL to get annual kwh savings.  Multiply again with MTCE per unit of electricity saved (kwh).  Multiply by the ratio of MTCO2e to MTCE.  Multiply with unit conversions as necessary.</t>
    </r>
  </si>
  <si>
    <t>Volume of Offset/Certificate Purchased
(kwh)</t>
  </si>
  <si>
    <t>Volume of Offset/Certificate Purchased
(MTCO2e)</t>
  </si>
  <si>
    <t>Annual Mileage</t>
  </si>
  <si>
    <r>
      <t xml:space="preserve">
MTCO2e = Non-heated water conserved estimate + Hot Water Conserved (gal.) * (1 BTU/lb. °F) * (8.33 lb./gal. of water) * (120°F - 55°F)</t>
    </r>
    <r>
      <rPr>
        <vertAlign val="superscript"/>
        <sz val="10"/>
        <rFont val="Arial"/>
        <family val="2"/>
      </rPr>
      <t>a</t>
    </r>
    <r>
      <rPr>
        <sz val="10"/>
        <rFont val="Arial"/>
        <family val="2"/>
      </rPr>
      <t xml:space="preserve"> * (0.0000532 kg CO2eq / BTU)</t>
    </r>
    <r>
      <rPr>
        <vertAlign val="superscript"/>
        <sz val="10"/>
        <rFont val="Arial"/>
        <family val="2"/>
      </rPr>
      <t>b</t>
    </r>
    <r>
      <rPr>
        <sz val="10"/>
        <rFont val="Arial"/>
        <family val="2"/>
      </rPr>
      <t xml:space="preserve"> * (1 MTCO2e / 1,000 kg CO2)  / 0.9</t>
    </r>
    <r>
      <rPr>
        <vertAlign val="superscript"/>
        <sz val="10"/>
        <rFont val="Arial"/>
        <family val="2"/>
      </rPr>
      <t>a</t>
    </r>
    <r>
      <rPr>
        <sz val="10"/>
        <rFont val="Arial"/>
        <family val="2"/>
      </rPr>
      <t>)
To obtain MTCO2e:  First estimate MTCO2e reduction using the same formula as is used for the non-heated water estimation. Add the energy saved by not heating the water by multiplying the amount of hot water conserved (gal) by the density of water (lb./gal). Then multiply by the °F change from inlet water to heated water, assumed to be 65°F. Multiply by 1 BTU/lb. °F as 1 BTU is the energy required to raise 1 pound of water 1 °F. Convert BTUs to MTCO2e by multiplying by the kg CO2e emitted per BTU of natural gas used to heat the water. Divide by 90% assumed efficiency of hot water heaters. Multiply by unit conversions as necessary.</t>
    </r>
  </si>
  <si>
    <t>Example 1)
Grantee X works with a facility that has conserved 1,000 kwh of electricity through a conservation activity.
Instructions:  On the 'Elec. Cons.' tab, the grantee would input [1,000] in cell B13, indicating that 1,000 kwh of electricity was conserved.  Reductions of MTCO2e are calculated based on the polluting intensity of the average national fuel mixture, by kwh, and will be shown in cell C13 of the same tab.  Reductions will also be included in the totals calculated in the 'Aggregate' tab, under the 'Electricity Conservation' column.</t>
  </si>
  <si>
    <t>Example 2)
Grantee X works with a facility that uses 10,000 kwh of electricity every year.  This year the facility has decided to offset emissions by purchasing a Renewable Energy Certificate worth 7 metric tons of CO2.
Instructions:  On the 'Green Energy' tab, the grantee would input [7] in cell H13, indicating that credit for 7 metric tons of CO2 was purchased in the form of a Renewable Energy Certificate.  Reductions of MTCO2e will be shown in cell I13 of the same tab, as well as the 'Aggregate' tab.</t>
  </si>
  <si>
    <r>
      <t xml:space="preserve">
MTCO2e = Non-heated water conserved estimate + Hot Water Conserved (gal.) * (1 BTU/lb. °F) * (8.33 lb./gal. of water) * (120°F - 55°F)</t>
    </r>
    <r>
      <rPr>
        <vertAlign val="superscript"/>
        <sz val="10"/>
        <rFont val="Arial"/>
        <family val="2"/>
      </rPr>
      <t>a</t>
    </r>
    <r>
      <rPr>
        <sz val="10"/>
        <rFont val="Arial"/>
        <family val="2"/>
      </rPr>
      <t xml:space="preserve"> * (1 kwh / 3412 BTU) * (190,000 MTCE / billion kwh)</t>
    </r>
    <r>
      <rPr>
        <vertAlign val="superscript"/>
        <sz val="10"/>
        <rFont val="Arial"/>
        <family val="2"/>
      </rPr>
      <t>b</t>
    </r>
    <r>
      <rPr>
        <sz val="10"/>
        <rFont val="Arial"/>
        <family val="2"/>
      </rPr>
      <t xml:space="preserve"> * (44 MTCO2e / 12 MTCE)</t>
    </r>
    <r>
      <rPr>
        <vertAlign val="superscript"/>
        <sz val="10"/>
        <rFont val="Arial"/>
        <family val="2"/>
      </rPr>
      <t>c</t>
    </r>
    <r>
      <rPr>
        <sz val="10"/>
        <rFont val="Arial"/>
        <family val="2"/>
      </rPr>
      <t xml:space="preserve"> * (1 billion kwh / 1,000,000,000 kwh) / 0.9</t>
    </r>
    <r>
      <rPr>
        <vertAlign val="superscript"/>
        <sz val="10"/>
        <rFont val="Arial"/>
        <family val="2"/>
      </rPr>
      <t>a</t>
    </r>
    <r>
      <rPr>
        <sz val="10"/>
        <rFont val="Arial"/>
        <family val="2"/>
      </rPr>
      <t>)
To obtain MTCO2e:  First estimate MTCO2e reduction using the same formula as is used for the non-heated water estimate. Add the energy saved by not heating the water by multiplying the amount of hot water conserved (gal) by the density of water (lb./gal). Then multiply by the °F change from inlet water to heated water, assumed to be 65°F. Multiply by 1 BTU/lb. °F as 1 BTU is the energy required to raise 1 pound of water 1 °F. Convert BTUs to MTCO2e by multiplying by the kg CO2e emitted per BTU of electricity used to heat the water. Divide by 90% assumed efficiency of hot water heaters. Multiply by unit conversions as necessary.</t>
    </r>
  </si>
  <si>
    <t>GHG Savings from Materials Management TBD</t>
  </si>
  <si>
    <t>Bureau of Transportation Statistics: National Transportation Statistics.  Table 4-21.</t>
  </si>
  <si>
    <t>IPCC Fourth Assessment Report 2007, Chapter 2, Table 2.14, Page 212.</t>
  </si>
  <si>
    <t>The Greenhouse Gas Protocol provides several free tools (registration required) to help users identify emissions from a variety of activities, including stationary combustion, purchased electricity, mobile source use.  In addition, there are several tools that help users identify emissions from sector-specific activities such as production of aluminum, cement, iron and steel, lime, ammonia, nitric acid, refrigerants, pulp and paper mills, and adipic acid.  These sector specific tools require a moderate amount of technical expertise regarding materials used as well as the processes involved in production.</t>
  </si>
  <si>
    <t>OPPT recommends this calculator as a reputable and acceptable second source for partners to utilize in converting source data into GHG.   The Climate Leaders GHG emissions calculator is designed as a simplified calculation tool to help organizations estimate their GHG emissions.  All methodologies are based on the latest Climate Leaders GHG protocol guidance. The calculator will determine the direct and indirect emissions at all sources in the company when activity is entered into various sections of the workgroup.</t>
  </si>
  <si>
    <t>The Energy Information Administration Annual Energy Review provides valuable data on the fuel mileages of vehicles over time.  Coupled with data from the US GHG Inventory regarding vehicle age distribution, and emission factors from The Climate Registry, data from EIA is used to calculate a weighted average GHG pollution per vehicle mile traveled.</t>
  </si>
  <si>
    <r>
      <t>MTCO2e = Water Conserved (gal.) * (3,300 kwh / 1,000,000 gal. water used)</t>
    </r>
    <r>
      <rPr>
        <vertAlign val="superscript"/>
        <sz val="10"/>
        <rFont val="Arial"/>
        <family val="2"/>
      </rPr>
      <t>a</t>
    </r>
    <r>
      <rPr>
        <sz val="10"/>
        <rFont val="Arial"/>
        <family val="2"/>
      </rPr>
      <t xml:space="preserve"> * (190,000 MTCE / billion kwh)</t>
    </r>
    <r>
      <rPr>
        <vertAlign val="superscript"/>
        <sz val="10"/>
        <rFont val="Arial"/>
        <family val="2"/>
      </rPr>
      <t>b</t>
    </r>
    <r>
      <rPr>
        <sz val="10"/>
        <rFont val="Arial"/>
        <family val="2"/>
      </rPr>
      <t xml:space="preserve"> * (44 MTCO2e / 12 MTCE)</t>
    </r>
    <r>
      <rPr>
        <vertAlign val="superscript"/>
        <sz val="10"/>
        <rFont val="Arial"/>
        <family val="2"/>
      </rPr>
      <t>c</t>
    </r>
    <r>
      <rPr>
        <sz val="10"/>
        <rFont val="Arial"/>
        <family val="2"/>
      </rPr>
      <t xml:space="preserve"> * (1 billion kwh / 1,000,000,000 kwh)
To obtain MTCO2e:  First multiply the amount of water conserved (gal) by the amount of electricity (kwh) used per unit of water (gal).  Then multiply by the MTCE emitted per unit of electricity (kwh).  Multiply by the ratio of MTCO2e to MTCE.  Multiply by unit conversions as necessary.</t>
    </r>
  </si>
  <si>
    <t>n/a</t>
  </si>
  <si>
    <t>(a) Source 11
(b) Source 1
(c) Source 2</t>
  </si>
  <si>
    <t>(a) Source 4, Tables 13.1 and 13.6, and Source 5, see notes.</t>
  </si>
  <si>
    <t>(a) Source 4, Tables 13.1 and 13.3, Source 6, and Source 7, see notes</t>
  </si>
  <si>
    <t>(a) Source 8 and Source 9, see notes</t>
  </si>
  <si>
    <r>
      <t>MTCO2e = Electricity Conserved (kwh) * (190,000 MTCE / billion kwh)</t>
    </r>
    <r>
      <rPr>
        <vertAlign val="superscript"/>
        <sz val="10"/>
        <rFont val="Arial"/>
        <family val="2"/>
      </rPr>
      <t>a</t>
    </r>
    <r>
      <rPr>
        <sz val="10"/>
        <rFont val="Arial"/>
        <family val="0"/>
      </rPr>
      <t xml:space="preserve"> * (44 MTCO2e / 12 MTCE)</t>
    </r>
    <r>
      <rPr>
        <vertAlign val="superscript"/>
        <sz val="10"/>
        <rFont val="Arial"/>
        <family val="2"/>
      </rPr>
      <t>b</t>
    </r>
    <r>
      <rPr>
        <sz val="10"/>
        <rFont val="Arial"/>
        <family val="0"/>
      </rPr>
      <t xml:space="preserve"> * (1 billion kwh / 1,000,000,000 kwh)
To obtain MTCO2e:  First multiply the amount of electricity conserved (kwh) by the MTCE emitted per unit of electricity (kwh).  Multiply by the ratio of MTCO2e to MTCE.  Multiply by unit conversions as necessary.</t>
    </r>
  </si>
  <si>
    <r>
      <t>MTCO2e = Electricity Conserved (BTU) * (1 kwh / 3412 BTU) * (190,000 MTCE / billion kwh)</t>
    </r>
    <r>
      <rPr>
        <vertAlign val="superscript"/>
        <sz val="10"/>
        <rFont val="Arial"/>
        <family val="2"/>
      </rPr>
      <t>a</t>
    </r>
    <r>
      <rPr>
        <sz val="10"/>
        <rFont val="Arial"/>
        <family val="0"/>
      </rPr>
      <t xml:space="preserve"> * (44 MTCO2e / 12 MTCE)</t>
    </r>
    <r>
      <rPr>
        <vertAlign val="superscript"/>
        <sz val="10"/>
        <rFont val="Arial"/>
        <family val="2"/>
      </rPr>
      <t>b</t>
    </r>
    <r>
      <rPr>
        <sz val="10"/>
        <rFont val="Arial"/>
        <family val="0"/>
      </rPr>
      <t xml:space="preserve"> * (1 billion kwh / 1,000,000,000 kwh)
To obtain MTCO2e:  First multiply the amount of electricity conserved (BTU) by amount of kwh per BTU.  Then multiply the MTCE emitted per unit of electricity (kwh).  Multiply by the ratio of MTCO2e to MTCE.  Multiply by unit conversions as necessary.</t>
    </r>
  </si>
  <si>
    <r>
      <t>MTCO2e = Input Volume (gal.) * (10.35 kg CO2eq / gal)</t>
    </r>
    <r>
      <rPr>
        <vertAlign val="superscript"/>
        <sz val="10"/>
        <rFont val="Arial"/>
        <family val="2"/>
      </rPr>
      <t>a</t>
    </r>
    <r>
      <rPr>
        <sz val="10"/>
        <rFont val="Arial"/>
        <family val="0"/>
      </rPr>
      <t xml:space="preserve"> * (1 MTCO2e / 1,000 kg CO2)
To obtain MTCO2e:  First multiply the input volume of gallons of crude oil conserved by the emission factor of (kg CO2eq / gallon crude oil).  Multiply with unit conversions as necessary.</t>
    </r>
  </si>
  <si>
    <r>
      <t>MTCO2e = Input Volume (gal.) * (9.67 kg CO2eq / gal)</t>
    </r>
    <r>
      <rPr>
        <vertAlign val="superscript"/>
        <sz val="10"/>
        <rFont val="Arial"/>
        <family val="2"/>
      </rPr>
      <t>a</t>
    </r>
    <r>
      <rPr>
        <sz val="10"/>
        <rFont val="Arial"/>
        <family val="0"/>
      </rPr>
      <t xml:space="preserve">  * (1 MTCO2e / 1,000 kg CO2)
To obtain MTCO2e: First multiply the input volume of gallons of jet fuel conserved by the emission factor of (kg CO2eq / gallon jet fuel).   Multiply with unit conversions as necessary.</t>
    </r>
  </si>
  <si>
    <r>
      <t>MTCO2e = Input Volume (air miles traveled) * (0.22 kg CO2eq / mi)</t>
    </r>
    <r>
      <rPr>
        <vertAlign val="superscript"/>
        <sz val="10"/>
        <rFont val="Arial"/>
        <family val="2"/>
      </rPr>
      <t>a</t>
    </r>
    <r>
      <rPr>
        <sz val="10"/>
        <rFont val="Arial"/>
        <family val="0"/>
      </rPr>
      <t xml:space="preserve"> * (1 MTCO2e / 1,000 kg CO2)
To obtain MTCO2e:  First multiply the input volume of air miles conserved with the emission factor of (kg CO2eq / mi).  Multiply with unit conversions as necessary.</t>
    </r>
  </si>
  <si>
    <r>
      <t>MTCO2e = Input Volume (gal.) * (8.87 kg CO2eq / gal)</t>
    </r>
    <r>
      <rPr>
        <vertAlign val="superscript"/>
        <sz val="10"/>
        <rFont val="Arial"/>
        <family val="2"/>
      </rPr>
      <t>a</t>
    </r>
    <r>
      <rPr>
        <sz val="10"/>
        <rFont val="Arial"/>
        <family val="0"/>
      </rPr>
      <t xml:space="preserve">  * (1 MTCO2e / 1,000 kg CO2)
To obtain MTCO2e:  First multiply the input volume of gallons of gasoline conserved by the emission factor of (kg CO2eq / gallon gasoline).   Multiply with unit conversions as necessary.</t>
    </r>
  </si>
  <si>
    <r>
      <t>MTCO2e = Input Volume (miles traveled) * (0.49 kg CO2eq / mi)</t>
    </r>
    <r>
      <rPr>
        <vertAlign val="superscript"/>
        <sz val="10"/>
        <rFont val="Arial"/>
        <family val="2"/>
      </rPr>
      <t>a</t>
    </r>
    <r>
      <rPr>
        <sz val="10"/>
        <rFont val="Arial"/>
        <family val="0"/>
      </rPr>
      <t xml:space="preserve"> * (1 MTCO2e / 1,000 kg CO2)
To obtain MTCO2e:  First multiply the input volume of vehicle miles conserved with the emission factor of (kg CO2eq / mi).  Multiply with unit conversions as necessary.</t>
    </r>
  </si>
  <si>
    <r>
      <t>MTCO2e = Input Volume (gal. corn-derived ethanol) * (4.54 kg CO2eq / gal. corn-derived ethanol)</t>
    </r>
    <r>
      <rPr>
        <vertAlign val="superscript"/>
        <sz val="10"/>
        <rFont val="Arial"/>
        <family val="2"/>
      </rPr>
      <t>a</t>
    </r>
    <r>
      <rPr>
        <sz val="10"/>
        <rFont val="Arial"/>
        <family val="0"/>
      </rPr>
      <t xml:space="preserve"> * (1 MTCO2e / 1,000 kg CO2)
To obtain MTCO2e: First multiply the input volume of corn-derived ethanol conserved (gal) by the emission factor of (kg CO2eq / gal. corn-derived ethanol).  Multiply with unit conversions as necessary.</t>
    </r>
  </si>
  <si>
    <r>
      <t>MTCO2e = Input Volume (therm) * (5.32 kg CO2eq / therm)</t>
    </r>
    <r>
      <rPr>
        <vertAlign val="superscript"/>
        <sz val="10"/>
        <rFont val="Arial"/>
        <family val="2"/>
      </rPr>
      <t>a</t>
    </r>
    <r>
      <rPr>
        <sz val="10"/>
        <rFont val="Arial"/>
        <family val="0"/>
      </rPr>
      <t xml:space="preserve"> * (1 MTCO2e / 1,000 kg CO2)
To obtain MTCO2e:  First multiply the input volume of natural gas conserved (therms) by the emission factor of (kg CO2eq / therm of natural gas).  Multiply with unit conversions as necessary.</t>
    </r>
  </si>
  <si>
    <r>
      <t>MTCO2e = Input Volume (cubic feet) * (0.0547 kg CO2eq / cubic foot)</t>
    </r>
    <r>
      <rPr>
        <vertAlign val="superscript"/>
        <sz val="10"/>
        <rFont val="Arial"/>
        <family val="2"/>
      </rPr>
      <t>a</t>
    </r>
    <r>
      <rPr>
        <sz val="10"/>
        <rFont val="Arial"/>
        <family val="0"/>
      </rPr>
      <t xml:space="preserve"> * (1 MTCO2e / 1,000 kg CO2)
To obtain MTCO2e:  First multiply the input volume of natural gas conserved (cubic feet) by the emission factor of (kg CO2eq / cubic foot of natural gas).  Multiply with unit conversions as necessary.</t>
    </r>
  </si>
  <si>
    <r>
      <t>MTCO2e = Input Volume (BTU) * (0.0000532 kg CO2eq / BTU)</t>
    </r>
    <r>
      <rPr>
        <vertAlign val="superscript"/>
        <sz val="10"/>
        <rFont val="Arial"/>
        <family val="2"/>
      </rPr>
      <t>a</t>
    </r>
    <r>
      <rPr>
        <sz val="10"/>
        <rFont val="Arial"/>
        <family val="0"/>
      </rPr>
      <t xml:space="preserve"> * (1 MTCO2e / 1,000 kg CO2)
To obtain MTCO2e:  First multiply the input volume of natural gas or CNG conserved (BTU) by the emission factor of (kg CO2eq / BTU of natural gas or CNG).  Multiply with unit conversions as necessary.</t>
    </r>
  </si>
  <si>
    <r>
      <t>MTCO2e = Input Volume (gal. biodiesel) * (2.90 kg CO2eq / gal. biodiesel)</t>
    </r>
    <r>
      <rPr>
        <vertAlign val="superscript"/>
        <sz val="10"/>
        <rFont val="Arial"/>
        <family val="2"/>
      </rPr>
      <t>a</t>
    </r>
    <r>
      <rPr>
        <sz val="10"/>
        <rFont val="Arial"/>
        <family val="0"/>
      </rPr>
      <t xml:space="preserve"> * (1 MTCO2e / 1,000 kg CO2)
To obtain MTCO2e: First multiply the input volume of biodiesel conserved (gal) by the emission factor of (kg CO2eq / gal. biodiesel).  Multiply with unit conversions as necessary.</t>
    </r>
  </si>
  <si>
    <r>
      <t>MTCO2e = Input Volume (gal. ethanol) * (0.53 kg CO2eq / gal. cellulosic ethanol)</t>
    </r>
    <r>
      <rPr>
        <vertAlign val="superscript"/>
        <sz val="10"/>
        <rFont val="Arial"/>
        <family val="2"/>
      </rPr>
      <t>a</t>
    </r>
    <r>
      <rPr>
        <sz val="10"/>
        <rFont val="Arial"/>
        <family val="0"/>
      </rPr>
      <t xml:space="preserve"> * (1 MTCO2e / 1,000 kg CO2)
To obtain MTCO2e: First multiply the input volume of cellulose-derived ethanol conserved (gal) by the emission factor of (kg CO2eq / gal. cellulosic ethanol).  Multiply with unit conversions as necessary.</t>
    </r>
  </si>
  <si>
    <r>
      <t>Definitions for Purchased Renewable Energy Certificates and Offsets:</t>
    </r>
    <r>
      <rPr>
        <sz val="10"/>
        <rFont val="Arial"/>
        <family val="0"/>
      </rPr>
      <t xml:space="preserve">
Renewable Energy Certificates (RECs) or Offsets represent the reduced GHG emissions that would have resulted from equivalent use of electricity generated by fossil fuels. Specifically, RECs and Offsets are sold from the underlying commodity electricity generator and allow organizations to take credit for renewable energy even if their local utility or power marketer does not offer a green power product.  In other words, customers do not need to switch from their current electricity supplier to purchase certificates and claim GHG reductions.  However, it is important that no more than one entity is in possession of a given REC or Offset at any point in time, since the volume of avoided GHG emissions listed may only be counted once.  For more information, please visit: http://www.epa.gov/grnpower/</t>
    </r>
  </si>
  <si>
    <t>EIA Annual Energy Review 2006, Energy Consumption by Sector, Table 2.8.</t>
  </si>
  <si>
    <t>http://www.energystar.gov/index.cfm?c=cfls.pr_cfls</t>
  </si>
  <si>
    <t>Reference</t>
  </si>
  <si>
    <t>Website</t>
  </si>
  <si>
    <t>Last Updated</t>
  </si>
  <si>
    <t>Justification</t>
  </si>
  <si>
    <t>References &amp; Justification</t>
  </si>
  <si>
    <t>http://www.epa.gov/cleanenergy/energy-resources/egrid/index.html</t>
  </si>
  <si>
    <t>http://www.epa.gov/cppd/</t>
  </si>
  <si>
    <t>http://www.epa.gov/airmarkt/progsregs/epa-ipm/index.html</t>
  </si>
  <si>
    <t>CALCULATION</t>
  </si>
  <si>
    <t>SOURCE INFO</t>
  </si>
  <si>
    <t>Emission Rates are obtained from:
Tables 12.1 and 12.9 in the General Reporting Protocol of The Climate Registry
Global Warming Potentials are derived from:
IPCC's 4th Assessment Report, 2007.</t>
  </si>
  <si>
    <t>GHG Savings from Reduced Fuel Use and Substitutions to Greener Fuels (in order of decreasing MTCO2e intensity)</t>
  </si>
  <si>
    <t>GHG Reduction
(MTCO2e)</t>
  </si>
  <si>
    <t>(a) Source 4, Tables 12.1 and 12.9, see notes</t>
  </si>
  <si>
    <t>Total GHG Reduction (MTCO2e)</t>
  </si>
  <si>
    <t>GHG Reduction (MTCO2e)</t>
  </si>
  <si>
    <t>WARM calculates and totals GHG emissions of baseline and alternative waste management practices—source reduction, recycling, combustion, composting, and landfilling. The model calculates emissions in metric tons of carbon equivalent (MTCE), metric tons of carbon dioxide equivalent (MTCO2e), and energy units (million BTU) across a wide range of material types commonly found in municipal solid waste.</t>
  </si>
  <si>
    <r>
      <t>MTCO2e = lbs. CO2eq Avoided * (0.4536 kg / lbs.) * (1 MTCO2e / 1,000 kg CO2)
lbs. CO2eq  Avoided = lbs.Chemical Avoided * (100-year Global Warming Potential)</t>
    </r>
    <r>
      <rPr>
        <vertAlign val="superscript"/>
        <sz val="10"/>
        <rFont val="Arial"/>
        <family val="2"/>
      </rPr>
      <t>a</t>
    </r>
    <r>
      <rPr>
        <sz val="10"/>
        <rFont val="Arial"/>
        <family val="0"/>
      </rPr>
      <t xml:space="preserve">
To obtain MTCO2e:  Multiply the volume of CO2eq reduced by the unit conversion of MTCO2e to kg of CO2.
To obtain lbs. CO2eq Avoided:  Multiply the lbs. of chemical avoided with the corresponding 100-year Global Warming Potential.</t>
    </r>
  </si>
  <si>
    <t>(a) Source 10</t>
  </si>
  <si>
    <t>(a) Source 1
(b) Source 2</t>
  </si>
  <si>
    <t>Water</t>
  </si>
  <si>
    <t>GHG Savings from Reduced Water Use</t>
  </si>
  <si>
    <t>Aggregate (All Projects)</t>
  </si>
  <si>
    <t>Materials Management</t>
  </si>
  <si>
    <t>Water Use</t>
  </si>
  <si>
    <t>Cross References</t>
  </si>
  <si>
    <t>Name</t>
  </si>
  <si>
    <t>Link</t>
  </si>
  <si>
    <t>Electronics Environmental Benefits Calculator</t>
  </si>
  <si>
    <t>EPA's WARM model</t>
  </si>
  <si>
    <t>Greenhouse Gas Protocol</t>
  </si>
  <si>
    <t xml:space="preserve">http://www.epa.gov/opptintr/exposure/pubs/chemsteer.htm </t>
  </si>
  <si>
    <t>ChemSTEER Tool</t>
  </si>
  <si>
    <t>Based on: Jimenez-Gonzalez C, Overcash MR and Curzons AD.  J. Chem. Technol. Biotechnol. 71:707-716 (2001)</t>
  </si>
  <si>
    <t xml:space="preserve">http://www.epa.gov/climatechange/wycd/waste/calculators/Warm_home.html </t>
  </si>
  <si>
    <t>http://www.epa.gov/WaterSense/calculator/WaterSenseCalculator.xls</t>
  </si>
  <si>
    <t>March, 2008</t>
  </si>
  <si>
    <t>EPA's WaterSense Calculator</t>
  </si>
  <si>
    <r>
      <t>The WaterSense calculator assumes that residential inlet water is at 65</t>
    </r>
    <r>
      <rPr>
        <sz val="10"/>
        <rFont val="Arial"/>
        <family val="2"/>
      </rPr>
      <t>°F and hot water is 120°F, and that hot water heaters' efficiency is 90%. These assumptions were used in the "Water" worksheet estimates.</t>
    </r>
  </si>
  <si>
    <t>The EEBC estimates the environmental and economic benefits of purchasing Electronic Product Environmental Assessment Tool (EPEAT)-registered products, in addition to improvements in equipment operation and end-of-life management practices.  Users can use the calculator to estimate savings in energy use; virgin material use (increase in recycled materials); CO2/Greenhouse gas emissions; air emissions; water emissions; toxic materials; municipal solid waste generation; hazardous waste generation; and cost, where feasible.</t>
  </si>
  <si>
    <t>The Glaxo Smith Kline Pharma Solvents Calculator can be used to estimate life-cycle environmental impacts of chemical solvent waste treatment (incineration, landfilling, wastewater treatment).  Among the environmental impacts estimated are releases of two key GHGs (CO2, CH4) resulting from energy required to treat chemical solvent waste as well as fugitive releases from the waste treatment processes.</t>
  </si>
  <si>
    <t>Glaxo Smith Kline Pharma Solvents Calculator (Green Engineering Tool)</t>
  </si>
  <si>
    <t xml:space="preserve">http://www.ghgprotocol.org/calculation-tools/all-tools </t>
  </si>
  <si>
    <r>
      <t>MTCO2e = Electricity Consumed (BTU) * (1 kwh / 3412 BTU) * (190,000 MTCE / billion kwh)</t>
    </r>
    <r>
      <rPr>
        <vertAlign val="superscript"/>
        <sz val="10"/>
        <rFont val="Arial"/>
        <family val="2"/>
      </rPr>
      <t>a</t>
    </r>
    <r>
      <rPr>
        <sz val="10"/>
        <rFont val="Arial"/>
        <family val="0"/>
      </rPr>
      <t xml:space="preserve"> * (44 MTCO2e / 12 MTCE)</t>
    </r>
    <r>
      <rPr>
        <vertAlign val="superscript"/>
        <sz val="10"/>
        <rFont val="Arial"/>
        <family val="2"/>
      </rPr>
      <t>b</t>
    </r>
    <r>
      <rPr>
        <sz val="10"/>
        <rFont val="Arial"/>
        <family val="0"/>
      </rPr>
      <t xml:space="preserve"> * (1 billion kwh / 1,000,000,000 kwh)
To obtain MTCO2e:  Multiply the amount of renewably-generated electricity used (BTU) by the amount of kwh per BTU.  Multiply again by the MTCE emitted per unit of conventional electricity from an average national fuel mix (kwh).  Multiply by the ratio of MTCO2e to MTCE.  Multiply by unit conversions as necessary.</t>
    </r>
  </si>
  <si>
    <t>(a) Source 3
(b) Source 1
(c) Source 2</t>
  </si>
  <si>
    <t>MMTCO2e</t>
  </si>
  <si>
    <t>Million Metric Tons Carbon Dioxide Equivalent</t>
  </si>
  <si>
    <t>MTCO2e</t>
  </si>
  <si>
    <t>Metric Ton Carbon Dioxide Equivalent</t>
  </si>
  <si>
    <t>MTCO2e = Volume of Offset/Certificate Purchased (metric tons CO2 equivalent)
To obtain MTCO2e:  Input volume of offset or REC in metric tons CO2 equivalent.</t>
  </si>
  <si>
    <t>Energy per Barrel and Emission Rates are obtained from:
Tables 12.1 and 12.9 in the General Reporting Protocol of The Climate Registry
Global Warming Potentials are derived from:
IPCC's 4th Assessment Report, 2007.</t>
  </si>
  <si>
    <t>Age Distribution</t>
  </si>
  <si>
    <t>The emission rate for vehicle miles traveled is a weighted average of CO2eq/mi.  The weighting is reflective of the age distribution of vehicles on the road and their respective miles per gallon, according to different ages.  This calculation is performed to capture the effect of improved fuel economies (and correspondingly, reduced GHG emissions per mile) over time.  These calculations do not include, however, the specific emission rates of vehicles over time, as this data was not available at the time of analysis.  Not accounting for emission rates of vehicles at every given year neglects the trend that emission control technologies have decreased pollution intensity over time.  In this respect, the calculation underestimates the emission factor presented herein.
Age distribution of vehicles is obtained from:  
Inventory of US GHG Emissions and Sinks: 1990-2005.  Annex 3.2, table A84
Annual Milage Driven and Average Miles per Gallon, per year is obtained from:
EIA Annual Energy Review 2006, Energy Consumption by Sector, Table 2.8.
Emission rates for motor gasoline is obtained from:
Tables 12.1 and 12.9 in the General Reporting Protocol of The Climate Registry</t>
  </si>
  <si>
    <t>The emission factor for ethanol is calculated as a pollution intensity relative to gasoline (derived above).
BTUs per gasoline and ethanol are obtained from:
Household Vehicles Energy Use:  Latest Data and Trends. Appendix C. DOE 2005.
Relative pollution intensity of ethanol-to-gasoline is obtained from:
Office of Transportation and Air Quality, Alternative Fuels factsheet</t>
  </si>
  <si>
    <t>Water Conservation</t>
  </si>
  <si>
    <r>
      <t>MTCO2e = Volume of Offset or Certificate Purchased (kwh) * (190,000 MTCE / billion kwh)</t>
    </r>
    <r>
      <rPr>
        <vertAlign val="superscript"/>
        <sz val="10"/>
        <rFont val="Arial"/>
        <family val="2"/>
      </rPr>
      <t>a</t>
    </r>
    <r>
      <rPr>
        <sz val="10"/>
        <rFont val="Arial"/>
        <family val="0"/>
      </rPr>
      <t xml:space="preserve"> * (44 MTCO2e / 12 MTCE)</t>
    </r>
    <r>
      <rPr>
        <vertAlign val="superscript"/>
        <sz val="10"/>
        <rFont val="Arial"/>
        <family val="2"/>
      </rPr>
      <t>b</t>
    </r>
    <r>
      <rPr>
        <sz val="10"/>
        <rFont val="Arial"/>
        <family val="0"/>
      </rPr>
      <t xml:space="preserve"> * (1 billion kwh / 1,000,000,000 kwh)
To obtain MTCO2e:  First multiply the input volume of offset or REC (kwh) by the MTCE emitted per unit of conventional electricity from an average national fuel mix (kwh).  Multiply by the ratio of MTCO2e to MTCE.  Multiply by unit conversions as necessary.</t>
    </r>
  </si>
  <si>
    <r>
      <t xml:space="preserve">Note:  In the interactive worksheets of this workbook users are asked to input a value for the </t>
    </r>
    <r>
      <rPr>
        <i/>
        <sz val="10"/>
        <rFont val="Arial"/>
        <family val="2"/>
      </rPr>
      <t>reduction</t>
    </r>
    <r>
      <rPr>
        <sz val="10"/>
        <rFont val="Arial"/>
        <family val="2"/>
      </rPr>
      <t xml:space="preserve"> or </t>
    </r>
    <r>
      <rPr>
        <i/>
        <sz val="10"/>
        <rFont val="Arial"/>
        <family val="2"/>
      </rPr>
      <t>conservation</t>
    </r>
    <r>
      <rPr>
        <sz val="10"/>
        <rFont val="Arial"/>
        <family val="2"/>
      </rPr>
      <t xml:space="preserve"> of a GHG-emitting activity.  This input should be entered as a </t>
    </r>
    <r>
      <rPr>
        <i/>
        <sz val="10"/>
        <rFont val="Arial"/>
        <family val="2"/>
      </rPr>
      <t>positive</t>
    </r>
    <r>
      <rPr>
        <sz val="10"/>
        <rFont val="Arial"/>
        <family val="2"/>
      </rPr>
      <t xml:space="preserve"> value, corresponding to a positive value in terms of </t>
    </r>
    <r>
      <rPr>
        <i/>
        <sz val="10"/>
        <rFont val="Arial"/>
        <family val="2"/>
      </rPr>
      <t>avoiding</t>
    </r>
    <r>
      <rPr>
        <sz val="10"/>
        <rFont val="Arial"/>
        <family val="2"/>
      </rPr>
      <t xml:space="preserve"> GHG emissions.  Users may input a </t>
    </r>
    <r>
      <rPr>
        <i/>
        <sz val="10"/>
        <rFont val="Arial"/>
        <family val="2"/>
      </rPr>
      <t>negative</t>
    </r>
    <r>
      <rPr>
        <sz val="10"/>
        <rFont val="Arial"/>
        <family val="2"/>
      </rPr>
      <t xml:space="preserve"> value to indicate the </t>
    </r>
    <r>
      <rPr>
        <i/>
        <sz val="10"/>
        <rFont val="Arial"/>
        <family val="2"/>
      </rPr>
      <t>increase</t>
    </r>
    <r>
      <rPr>
        <sz val="10"/>
        <rFont val="Arial"/>
        <family val="2"/>
      </rPr>
      <t xml:space="preserve"> of a GHG-emitting activity, as would be the case when one fuel is substituted for another (i.e., the fuel no longer in use would have a positive value and the substitute would have a negative value).  Please note an exception to this: On the Renewable Energy and Green Power worksheet, users are asked how much renewable energy or green power was consumed, not reduced.</t>
    </r>
  </si>
  <si>
    <t>CAS #</t>
  </si>
  <si>
    <r>
      <t>MTCO2e = Input Volume (gal.) * (10.21 kg CO2eq / gal)</t>
    </r>
    <r>
      <rPr>
        <vertAlign val="superscript"/>
        <sz val="10"/>
        <rFont val="Arial"/>
        <family val="2"/>
      </rPr>
      <t>a</t>
    </r>
    <r>
      <rPr>
        <sz val="10"/>
        <rFont val="Arial"/>
        <family val="0"/>
      </rPr>
      <t xml:space="preserve"> * (1 MTCO2e / 1,000 kg CO2)
To obtain MTCO2e:  First multiply the input volume of gallons of distillate fuel oil conserved by the emission factor of (kg CO2eq / gallon distillate fuel oil).  Multiply with unit conversions as necessary.</t>
    </r>
  </si>
  <si>
    <r>
      <t>MTCO2e = Input Volume (gal.) * (10.21 kg CO2eq / gal)</t>
    </r>
    <r>
      <rPr>
        <vertAlign val="superscript"/>
        <sz val="10"/>
        <rFont val="Arial"/>
        <family val="2"/>
      </rPr>
      <t>a</t>
    </r>
    <r>
      <rPr>
        <sz val="10"/>
        <rFont val="Arial"/>
        <family val="0"/>
      </rPr>
      <t xml:space="preserve"> * (1 MTCO2e / 1,000 kg CO2)
To obtain MTCO2e:  First multiply the input volume of gallons of diesel fuel oil conserved by the emission factor of (kg CO2eq / gallon diesel fuel oil).  Multiply with unit conversions as necessary.</t>
    </r>
  </si>
  <si>
    <t xml:space="preserve">EPA's best estimate for electricity savings from a CFL light bulb are published at the Energy Star Website, on the 'Savings Calculator.'  A 15 watt, 10,000 hour CFL bulb is compared to an equivalent 60 watt, 1,000 conventional bulb in the calculation.  This kwh savings per light bulb is divided by the lifespan of the bulb, 9 years, and applied to the emission factor of electricity from a national average fuel mixture from the CPPD (mentioned as a separate source) to obtain savings of MTCO2e.  While savings will differ across different power intensity light bulbs, 60 watts was deemed by EPA to be the most common for residential settings. </t>
  </si>
  <si>
    <t>IPCC provides a list of GHG, and their global warming potentials, relative to CO2, which facilitates a calculation of MTCO2e reduced.  Both the gases and their global warming potentials are liable to change as versions of the IPCC report are updated.</t>
  </si>
  <si>
    <r>
      <t>Definitions and Assumptions for Purchased Renewable Energy &amp; Green Power:</t>
    </r>
    <r>
      <rPr>
        <sz val="10"/>
        <rFont val="Arial"/>
        <family val="0"/>
      </rPr>
      <t xml:space="preserve">
EPA (in the Green Power Partnership's requirements) defines Renewable Energy as energy created from any of the following sources: solar photovoltaics, wind, geothermal, eligible hydropower, eligible biomass, biodiesel (B100), and fuel cells.
"Green Power" is considered a subset of renewable energy.   Generally, Green Power resources must produce electricity with zero anthropogenic (caused by humans) emissions, have a superior environmental profile to conventional power generation, and must have been built after the beginning of the voluntary market (1/1/1997).  Furthermore, Green Power must be incremental in the sense that purchases do not satisfy some other standards or mandates from state or local governments.  Additional criteria and details are provided in: http://www.epa.gov/grnpower/
Assumption 1:  Those regions that already have hydropower cannot claim savings from renewable energy &amp; green power.  No one will be making a conversion to hydro power because this is not a facility level choice.
Assumption 2:  For the purpose of this reporting tool, green power is treated as an equivalent to electricity conservation.  This means that substituting 1 kwh of fossil fuel based electricity with 1 kwh of renewable energy electricity would be the same as conserving that original 1kwh of fossil fuel based electricity.  Both conservation and substitution to green power can be viewed as an avoidance of fossil fuel related GHG emissions.
</t>
    </r>
  </si>
  <si>
    <t>Units</t>
  </si>
  <si>
    <t>Global Warming Potentials</t>
  </si>
  <si>
    <t>FUEL</t>
  </si>
  <si>
    <t>Biodiesel-to-Gasoline Polluting Ratio</t>
  </si>
  <si>
    <t>BTU per gallon biodiesel</t>
  </si>
  <si>
    <t>The emission factor for biodiesel is calculated as a pollution intensity relative to gasoline (derived above).
BTUs per gasoline and biodiesel are obtained from:
Household Vehicles Energy Use:  Latest Data and Trends. Appendix C. DOE 2005.
Relative pollution intensity of biodiesel-to-gasoline is obtained from:
Office of Transportation and Air Quality, Alternative Fuels factsheet</t>
  </si>
  <si>
    <t>Source #</t>
  </si>
  <si>
    <t>EIA Household Vehicles Energy Use:  Latest Data and Trends. Appendix C. DOE 2005.</t>
  </si>
  <si>
    <t>US EPA, Downloadable Document: "Unit Conversions, Emissions Factors, and Other Reference Data, 2004."  Table I, Page 1.</t>
  </si>
  <si>
    <t>The Climate Registry, "General Reporting Protocol" 2008.</t>
  </si>
  <si>
    <t>Energy Star Program, 'Savings Calculator,' 2008.</t>
  </si>
  <si>
    <t>January, 2008</t>
  </si>
  <si>
    <t>http://www.epa.gov/climatechange/emissions/downloads/emissionsfactorsbrochure2004.pdf</t>
  </si>
  <si>
    <t>November, 2004</t>
  </si>
  <si>
    <t>Green Energy</t>
  </si>
  <si>
    <t>Greening Chemistry</t>
  </si>
  <si>
    <t>Elec. Cons.</t>
  </si>
  <si>
    <t>Examples of Activities That Lead to GHG Reductions</t>
  </si>
  <si>
    <t>Aggregated GHG Reductions by Project and Category</t>
  </si>
  <si>
    <t>GHG Savings from Electricity Conservation/Reduced Use of Electricity</t>
  </si>
  <si>
    <t>GHG Savings from Shifting to Greener/Renewable Energy Sources</t>
  </si>
  <si>
    <t>GHG Savings from Reduced Emission of GHG Chemicals Directly</t>
  </si>
  <si>
    <t>Notes</t>
  </si>
  <si>
    <t>* The 100-Year Global Warming Potential is a measure of the global warming impact of a gas, relative to carbon dioxide, over a 100 year time span and is what is commonly used by regulators and by the Kyoto Protocol. The 100-year time horizon accounts for both short-lived and longer-life GHGs. For example, methane (CH4) has an atmospheric lifetime of 12 years and SF6 has an atmospheric lifetime of 3,200 years (as per the IPCC Fourth Assessment Report, Table 2-14).  Further, methane has a Global Warming Potential of 25, meaning that releasing 1 pound of methane has the global warming impact of 25 pounds of carbon dioxide.</t>
  </si>
  <si>
    <t>HFC-23: Trifluoromethane</t>
  </si>
  <si>
    <t>Both</t>
  </si>
  <si>
    <t xml:space="preserve">Both </t>
  </si>
  <si>
    <t>Sulphur hexafluoride</t>
  </si>
  <si>
    <t>IPCC, EPA Reporting Rule GHG Registry or both</t>
  </si>
  <si>
    <t>EPA Rep. Rule</t>
  </si>
  <si>
    <t>HFE-227ea</t>
  </si>
  <si>
    <t>Desflurane 236ea2</t>
  </si>
  <si>
    <t>HFE 236fa</t>
  </si>
  <si>
    <t>HFE-245fa1</t>
  </si>
  <si>
    <t>HFE 263fb2</t>
  </si>
  <si>
    <t>HFE-329mcc2</t>
  </si>
  <si>
    <t>HFE 338mcf2</t>
  </si>
  <si>
    <t>HFE-347mcf2</t>
  </si>
  <si>
    <t>HFE 347 mmy</t>
  </si>
  <si>
    <t>HFE 347pc2</t>
  </si>
  <si>
    <t>HFE-356mec3</t>
  </si>
  <si>
    <t>HFE-356mmzEbg</t>
  </si>
  <si>
    <t>HFE-356pcf2</t>
  </si>
  <si>
    <r>
      <t>HFE-356pcf3</t>
    </r>
    <r>
      <rPr>
        <vertAlign val="superscript"/>
        <sz val="10"/>
        <rFont val="Arial"/>
        <family val="2"/>
      </rPr>
      <t>b</t>
    </r>
  </si>
  <si>
    <r>
      <t>HFE-374pc2</t>
    </r>
    <r>
      <rPr>
        <vertAlign val="superscript"/>
        <sz val="10"/>
        <rFont val="Arial"/>
        <family val="2"/>
      </rPr>
      <t>a,b</t>
    </r>
  </si>
  <si>
    <t>IPPC</t>
  </si>
  <si>
    <t>IPCC</t>
  </si>
  <si>
    <t xml:space="preserve">The Green Chemistry tab allows the user to calculate GHG reductions from reducing the use of high GWP chemicals and from switching to chemicals with little to no global warming impact.  
Calculations for determining the CO2 equivalency of different GHGs are deduced applying standard United Nations procedures.  For those interested in the details, they are as follows.  Emissions of each gas are multiplied by its global warming potential (GWP), a factor which relates it to CO2 in its ability to trap heat in the atmosphere over a certain timeframe. In accordance with UNFCCC reporting procedures, the U.S. quantifies GHG emissions using the 100-year time frame values for GWPs established in the IPCC Second Assessment Report (SAR). The GWP index is defined as the cumulative radiative forcing between the present and some chosen later time horizon (100 years) caused by a unit mass of gas emitted now. All GWPs are expressed relative to a reference gas, CO2, which is assigned a GWP value of1. Estimating GWPs requires knowing the fate of the emitted gas and the radiative forcing due to the amount remaining in the atmosphere. To estimate the CO2 equivalency of other GHGs, the appropriate GWP of that gas is multiplied by the amount of the gas emitted.
</t>
  </si>
  <si>
    <t xml:space="preserve">Our Greening Chemistry tab allows a user to determine the CO2 equivalency of 83 chemicals.  These 83 are the combination of the 63 chemicals listed by the International Panel on Climate Change: (Carbon Dioxide (CO2), ethane (CH4),  Nitrous Oxide (N2O),  Chlorofluorocarbons (CFCs), numerous  Hydrofluorocarbons (HFCs), numerous Perfluorocarbons (PFCs), and  Sulfur Hexafluoride (SF6).   and the 54 chemicals listed in  EPA’s draft GHG Reporting Rule.  For each of these chemicals, their CAS numbers and global warming potentials are either already provided or will be provided shortly by OPPT. </t>
  </si>
  <si>
    <t xml:space="preserve">The tool also provides cross reference to applicable GHG tools and models and converts standard metrics for electricity, fuels, water use, chemicals, and materials management into metric tons of carbon dioxide equivalent, MTCO2e.  The metric MTCO2e standardizes the global warming potential of all greenhouse gases to that of carbon dioxide,  Global warming potential (GWP)  computes the length of time a given greenhouse gas remains in the atmosphere and its relative effectiveness in absorbing outgoing infrared radiation.    </t>
  </si>
  <si>
    <t>GHG reductions from electricity conversation or reduced use of energy</t>
  </si>
  <si>
    <t>GHG reductions from switching to greener or renewable energy sources</t>
  </si>
  <si>
    <t>GHG reductions from reduced fuel use, substitution to greener fuels</t>
  </si>
  <si>
    <t>GHG reductions from reduced use of high global-warming-potential (GWP) chemicals</t>
  </si>
  <si>
    <t>GHG reductions from reduced water use</t>
  </si>
  <si>
    <t>GHG reductions from extending the life of secondary materials</t>
  </si>
  <si>
    <t>D11</t>
  </si>
  <si>
    <t>E11</t>
  </si>
  <si>
    <t>N11</t>
  </si>
  <si>
    <t>O11</t>
  </si>
  <si>
    <t xml:space="preserve">
R11</t>
  </si>
  <si>
    <t>S11</t>
  </si>
  <si>
    <t>B13</t>
  </si>
  <si>
    <t>C13</t>
  </si>
  <si>
    <t>H13</t>
  </si>
  <si>
    <t>I13</t>
  </si>
  <si>
    <t>R11</t>
  </si>
  <si>
    <t>F20</t>
  </si>
  <si>
    <t>B16</t>
  </si>
  <si>
    <t>C16</t>
  </si>
  <si>
    <t>This publication captures a general water conversion factors  based on a national survey that calculates the national average of the energy required to pump raw water to the treatment plant as well as energy required to treat  and distribute the water.  A factor consumption of 1,500 kWh per million gallons of water supplied from surface water. This includes the pumping of raw water to the treatment plant, the treatment of water, and the pumping of water for distribution.  The publication also cites a range of energy intensities for wastewater treatment, but 1,800 kWh per million gallons of water treated is a reasonable estimate to use.  Therefore, a total of 3,300 kwh per million gallons of water is used as an emission factor in this tool for water conservation practices.  This emission factor may be updated if an equally comprehensive and defensible report is found, or if ICF publishes a follow up version of this paper.</t>
  </si>
  <si>
    <t>Water and Sustainability: U.S. Electricity Consumption for Water Supply &amp; Treatment—The Next Half Century, EPRI, Palo Alto, CA: 2000. 1006787.</t>
  </si>
  <si>
    <t>Applicable Tabs</t>
  </si>
  <si>
    <t>Electricity Conservation
Materials Management</t>
  </si>
  <si>
    <t>Materials Management
Greening Chemistry</t>
  </si>
  <si>
    <t>EPA Climate Leaders Calculator</t>
  </si>
  <si>
    <t>http://www.federalelectronicschallenge.net/resources/bencalc.htm</t>
  </si>
  <si>
    <t>Example 3)
Grantee X works with a facility that has switched electric utility providers. The previous utility generated electricity from a conventional fuel mix (represented by the national average fuel mixture).  The new utility provider uses Green Power in the form of wind turbines to generate electricity.  Grantee X's facility uses 8,000 kwh of electricity every year.
Instructions:  On the 'Green Energy' tab, the grantee would input [8,000] in cell B13, indicating a substitution of 8,000 kwh of electricity generated from a conventional fuel mixture to 8,000 kwh of green power-generated electricity.  Reductions of MTCO2e will be shown in cell C13 of the same tab, as well as the 'Aggregate' tab.</t>
  </si>
  <si>
    <t>Example 4)
Grantee X works with a facility that has historically used 420 gallons per year of distillate fuel #2 in its production process.  This year the facility has changed its production process and switched fuel sources, now using 580 therms of natural gas instead of distillate fuel.
Instructions:  On the 'Fuel' tab, the grantee would input [420] in cell D11, indicating that 420 gallons of distillate fuel was reduced, and input [-580] in cell N11, indicating that 580 therms of natural gas was substituted in place of the distillate fuel.  Impacts, in MTCO2e will be shown in cells E11 &amp; O11 of the same tab, respectively, and net reduction of MTCO2e will be shown in the 'Aggregate' tab.</t>
  </si>
  <si>
    <t>Example 5)
Grantee X works with a facility that typically uses 10,000 kwh of conventionally-generated electricity in its production process every year.  This year, the facility has changed its production process and substituted its electricity use with 3,400,000 BTUs of Compressed Natural Gas used from an on-site boiler.
Instructions:  On the 'Elec. Cons.' tab, the grantee would input [10,000] in cell B13, indicating a conservation of 10,000 kwh of electricity, and input [-3,400,000] in cell R11 of the 'Fuel' tab, indicating a substitution to Compressed Natural Gas.  Impacts, in MTCO2e will be shown in cells C13 and S11 of the respective tabs, and the net impact of the fuel-to-electricity substitution will be shown in the 'Aggregate' tab.</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</si>
</sst>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E+00"/>
    <numFmt numFmtId="165" formatCode="0.000E+00"/>
    <numFmt numFmtId="166" formatCode="0.0E+00"/>
    <numFmt numFmtId="167" formatCode="0.000000"/>
    <numFmt numFmtId="168" formatCode="0.00000"/>
    <numFmt numFmtId="169" formatCode="0.0000"/>
    <numFmt numFmtId="170" formatCode="0.000"/>
    <numFmt numFmtId="171" formatCode="0.00000000"/>
    <numFmt numFmtId="172" formatCode="0.0000000"/>
    <numFmt numFmtId="173" formatCode="_(* #,##0.0_);_(* \(#,##0.0\);_(* &quot;-&quot;??_);_(@_)"/>
    <numFmt numFmtId="174" formatCode="_(* #,##0_);_(* \(#,##0\);_(* &quot;-&quot;??_);_(@_)"/>
    <numFmt numFmtId="175" formatCode="_(* #,##0.000_);_(* \(#,##0.000\);_(* &quot;-&quot;??_);_(@_)"/>
    <numFmt numFmtId="176" formatCode="_(* #,##0.0000_);_(* \(#,##0.0000\);_(* &quot;-&quot;??_);_(@_)"/>
    <numFmt numFmtId="177" formatCode="_(* #,##0.00000_);_(* \(#,##0.00000\);_(* &quot;-&quot;??_);_(@_)"/>
    <numFmt numFmtId="178" formatCode="_(* #,##0.000000_);_(* \(#,##0.000000\);_(* &quot;-&quot;??_);_(@_)"/>
    <numFmt numFmtId="179" formatCode="0.0"/>
    <numFmt numFmtId="180" formatCode="0.000000000"/>
    <numFmt numFmtId="181" formatCode="0.000000E+00"/>
    <numFmt numFmtId="182" formatCode="0.0000000E+00"/>
    <numFmt numFmtId="183" formatCode="0.00000000E+00"/>
    <numFmt numFmtId="184" formatCode="0.000000000E+00"/>
    <numFmt numFmtId="185" formatCode="0.00000E+00"/>
    <numFmt numFmtId="186" formatCode="0.0%"/>
    <numFmt numFmtId="187" formatCode="#,##0.000"/>
    <numFmt numFmtId="188" formatCode="#,##0.0"/>
    <numFmt numFmtId="189" formatCode="#,##0.0000"/>
    <numFmt numFmtId="190" formatCode="&quot;Yes&quot;;&quot;Yes&quot;;&quot;No&quot;"/>
    <numFmt numFmtId="191" formatCode="&quot;True&quot;;&quot;True&quot;;&quot;False&quot;"/>
    <numFmt numFmtId="192" formatCode="&quot;On&quot;;&quot;On&quot;;&quot;Off&quot;"/>
    <numFmt numFmtId="193" formatCode="[$€-2]\ #,##0.00_);[Red]\([$€-2]\ #,##0.00\)"/>
    <numFmt numFmtId="194" formatCode="#,##0.00000"/>
    <numFmt numFmtId="195" formatCode="#,##0.000000"/>
    <numFmt numFmtId="196" formatCode="#,##0.0000000"/>
    <numFmt numFmtId="197" formatCode="#,##0.00000000"/>
  </numFmts>
  <fonts count="33">
    <font>
      <sz val="10"/>
      <name val="Arial"/>
      <family val="0"/>
    </font>
    <font>
      <b/>
      <sz val="10"/>
      <name val="Arial"/>
      <family val="2"/>
    </font>
    <font>
      <i/>
      <sz val="10"/>
      <name val="Arial"/>
      <family val="2"/>
    </font>
    <font>
      <vertAlign val="superscript"/>
      <sz val="10"/>
      <name val="Arial"/>
      <family val="2"/>
    </font>
    <font>
      <sz val="8"/>
      <name val="Tahoma"/>
      <family val="2"/>
    </font>
    <font>
      <b/>
      <sz val="8"/>
      <name val="Tahoma"/>
      <family val="2"/>
    </font>
    <font>
      <sz val="8"/>
      <name val="Arial"/>
      <family val="2"/>
    </font>
    <font>
      <b/>
      <sz val="10"/>
      <color indexed="10"/>
      <name val="Arial"/>
      <family val="2"/>
    </font>
    <font>
      <u val="single"/>
      <sz val="10"/>
      <color indexed="12"/>
      <name val="Arial"/>
      <family val="2"/>
    </font>
    <font>
      <u val="single"/>
      <sz val="10"/>
      <color indexed="36"/>
      <name val="Arial"/>
      <family val="2"/>
    </font>
    <font>
      <b/>
      <i/>
      <sz val="10"/>
      <name val="Arial"/>
      <family val="2"/>
    </font>
    <font>
      <sz val="10"/>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name val="Arial"/>
      <family val="2"/>
    </font>
    <font>
      <u val="single"/>
      <sz val="10"/>
      <name val="Arial"/>
      <family val="2"/>
    </font>
    <font>
      <sz val="12"/>
      <name val="Arial"/>
      <family val="0"/>
    </font>
    <font>
      <b/>
      <sz val="8"/>
      <name val="Arial"/>
      <family val="2"/>
    </font>
  </fonts>
  <fills count="25">
    <fill>
      <patternFill/>
    </fill>
    <fill>
      <patternFill patternType="gray125"/>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31"/>
        <bgColor indexed="64"/>
      </patternFill>
    </fill>
    <fill>
      <patternFill patternType="solid">
        <fgColor indexed="10"/>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38"/>
        <bgColor indexed="64"/>
      </patternFill>
    </fill>
    <fill>
      <patternFill patternType="solid">
        <fgColor indexed="52"/>
        <bgColor indexed="64"/>
      </patternFill>
    </fill>
    <fill>
      <patternFill patternType="solid">
        <fgColor indexed="13"/>
        <bgColor indexed="64"/>
      </patternFill>
    </fill>
    <fill>
      <patternFill patternType="solid">
        <fgColor indexed="11"/>
        <bgColor indexed="64"/>
      </patternFill>
    </fill>
    <fill>
      <patternFill patternType="solid">
        <fgColor indexed="40"/>
        <bgColor indexed="64"/>
      </patternFill>
    </fill>
    <fill>
      <patternFill patternType="solid">
        <fgColor indexed="48"/>
        <bgColor indexed="64"/>
      </patternFill>
    </fill>
  </fills>
  <borders count="8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style="medium"/>
      <top>
        <color indexed="63"/>
      </top>
      <bottom style="mediu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thin"/>
      <bottom style="thin"/>
    </border>
    <border>
      <left>
        <color indexed="63"/>
      </left>
      <right style="medium"/>
      <top style="thin"/>
      <bottom style="thin"/>
    </border>
    <border>
      <left>
        <color indexed="63"/>
      </left>
      <right style="thin"/>
      <top style="thin"/>
      <bottom style="thin"/>
    </border>
    <border>
      <left style="thin"/>
      <right style="medium"/>
      <top style="thin"/>
      <bottom style="thin"/>
    </border>
    <border>
      <left style="thin"/>
      <right style="medium"/>
      <top style="thin"/>
      <bottom style="medium"/>
    </border>
    <border>
      <left style="medium"/>
      <right style="thin"/>
      <top style="thin"/>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medium"/>
    </border>
    <border>
      <left>
        <color indexed="63"/>
      </left>
      <right>
        <color indexed="63"/>
      </right>
      <top style="medium"/>
      <bottom>
        <color indexed="63"/>
      </bottom>
    </border>
    <border>
      <left style="thin"/>
      <right style="thin"/>
      <top>
        <color indexed="63"/>
      </top>
      <bottom style="medium"/>
    </border>
    <border>
      <left style="medium"/>
      <right style="thin"/>
      <top style="medium"/>
      <bottom style="medium"/>
    </border>
    <border>
      <left>
        <color indexed="63"/>
      </left>
      <right style="thin"/>
      <top>
        <color indexed="63"/>
      </top>
      <bottom style="medium"/>
    </border>
    <border>
      <left style="medium"/>
      <right style="thin"/>
      <top>
        <color indexed="63"/>
      </top>
      <bottom style="medium"/>
    </border>
    <border>
      <left style="thin"/>
      <right style="medium"/>
      <top>
        <color indexed="63"/>
      </top>
      <bottom style="medium"/>
    </border>
    <border>
      <left style="thin"/>
      <right>
        <color indexed="63"/>
      </right>
      <top style="thin"/>
      <bottom style="thin"/>
    </border>
    <border>
      <left style="thin"/>
      <right style="thin"/>
      <top style="thin"/>
      <bottom style="medium"/>
    </border>
    <border>
      <left style="thin"/>
      <right style="thin"/>
      <top>
        <color indexed="63"/>
      </top>
      <bottom style="thin"/>
    </border>
    <border>
      <left style="thin"/>
      <right>
        <color indexed="63"/>
      </right>
      <top>
        <color indexed="63"/>
      </top>
      <bottom style="thin"/>
    </border>
    <border>
      <left style="thin"/>
      <right style="thin"/>
      <top style="medium"/>
      <bottom style="medium"/>
    </border>
    <border>
      <left>
        <color indexed="63"/>
      </left>
      <right style="medium"/>
      <top style="medium"/>
      <bottom>
        <color indexed="63"/>
      </bottom>
    </border>
    <border>
      <left style="medium"/>
      <right>
        <color indexed="63"/>
      </right>
      <top style="medium"/>
      <bottom style="medium"/>
    </border>
    <border>
      <left style="thin"/>
      <right style="thin"/>
      <top style="medium"/>
      <bottom>
        <color indexed="63"/>
      </bottom>
    </border>
    <border>
      <left style="thin"/>
      <right style="thin"/>
      <top style="medium"/>
      <bottom style="thin"/>
    </border>
    <border>
      <left style="medium"/>
      <right style="thin"/>
      <top>
        <color indexed="63"/>
      </top>
      <bottom>
        <color indexed="63"/>
      </bottom>
    </border>
    <border>
      <left style="thin"/>
      <right style="thin"/>
      <top>
        <color indexed="63"/>
      </top>
      <bottom>
        <color indexed="63"/>
      </bottom>
    </border>
    <border>
      <left style="medium"/>
      <right>
        <color indexed="63"/>
      </right>
      <top style="medium"/>
      <bottom>
        <color indexed="63"/>
      </bottom>
    </border>
    <border>
      <left style="thin"/>
      <right style="medium"/>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style="medium"/>
      <bottom>
        <color indexed="63"/>
      </bottom>
    </border>
    <border>
      <left style="medium"/>
      <right style="thin"/>
      <top>
        <color indexed="63"/>
      </top>
      <bottom style="thin"/>
    </border>
    <border>
      <left style="thin"/>
      <right style="medium"/>
      <top style="medium"/>
      <bottom style="thin"/>
    </border>
    <border>
      <left>
        <color indexed="63"/>
      </left>
      <right style="thin"/>
      <top style="thin"/>
      <bottom style="medium"/>
    </border>
    <border>
      <left style="thin"/>
      <right>
        <color indexed="63"/>
      </right>
      <top>
        <color indexed="63"/>
      </top>
      <bottom style="medium"/>
    </border>
    <border>
      <left style="thin"/>
      <right style="medium"/>
      <top>
        <color indexed="63"/>
      </top>
      <bottom style="thin"/>
    </border>
    <border>
      <left style="thin"/>
      <right>
        <color indexed="63"/>
      </right>
      <top style="medium"/>
      <bottom style="medium"/>
    </border>
    <border>
      <left style="thin"/>
      <right>
        <color indexed="63"/>
      </right>
      <top>
        <color indexed="63"/>
      </top>
      <bottom>
        <color indexed="63"/>
      </bottom>
    </border>
    <border>
      <left style="thin"/>
      <right>
        <color indexed="63"/>
      </right>
      <top style="medium"/>
      <bottom style="thin"/>
    </border>
    <border>
      <left style="thin"/>
      <right>
        <color indexed="63"/>
      </right>
      <top style="thin"/>
      <bottom style="medium"/>
    </border>
    <border>
      <left style="thin"/>
      <right>
        <color indexed="63"/>
      </right>
      <top style="medium"/>
      <bottom>
        <color indexed="63"/>
      </bottom>
    </border>
    <border>
      <left>
        <color indexed="63"/>
      </left>
      <right>
        <color indexed="63"/>
      </right>
      <top style="thin"/>
      <bottom style="thin"/>
    </border>
    <border>
      <left style="medium"/>
      <right>
        <color indexed="63"/>
      </right>
      <top style="medium"/>
      <bottom style="thin"/>
    </border>
    <border>
      <left style="medium"/>
      <right style="medium"/>
      <top style="medium"/>
      <bottom style="thin"/>
    </border>
    <border>
      <left>
        <color indexed="63"/>
      </left>
      <right style="thin"/>
      <top>
        <color indexed="63"/>
      </top>
      <bottom style="thin"/>
    </border>
    <border>
      <left>
        <color indexed="63"/>
      </left>
      <right style="thin"/>
      <top style="thin"/>
      <bottom>
        <color indexed="63"/>
      </bottom>
    </border>
    <border>
      <left style="medium"/>
      <right style="medium"/>
      <top style="thin"/>
      <bottom style="medium"/>
    </border>
    <border>
      <left style="thin"/>
      <right style="medium"/>
      <top style="medium"/>
      <bottom style="medium"/>
    </border>
    <border>
      <left style="medium"/>
      <right style="medium"/>
      <top style="medium"/>
      <bottom>
        <color indexed="63"/>
      </bottom>
    </border>
    <border>
      <left style="medium"/>
      <right style="thin"/>
      <top style="medium"/>
      <bottom style="thin"/>
    </border>
    <border>
      <left>
        <color indexed="63"/>
      </left>
      <right>
        <color indexed="63"/>
      </right>
      <top style="medium"/>
      <bottom style="thin"/>
    </border>
    <border>
      <left>
        <color indexed="63"/>
      </left>
      <right>
        <color indexed="63"/>
      </right>
      <top style="thin"/>
      <bottom style="mediu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medium"/>
      <top style="thin"/>
      <bottom>
        <color indexed="63"/>
      </bottom>
    </border>
    <border>
      <left style="medium"/>
      <right style="thin"/>
      <top style="medium"/>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style="thin"/>
      <top style="thin"/>
      <bottom>
        <color indexed="63"/>
      </bottom>
    </border>
    <border>
      <left>
        <color indexed="63"/>
      </left>
      <right style="medium"/>
      <top style="thin"/>
      <bottom style="medium"/>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3"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9" borderId="0" applyNumberFormat="0" applyBorder="0" applyAlignment="0" applyProtection="0"/>
    <xf numFmtId="0" fontId="28" fillId="3" borderId="0" applyNumberFormat="0" applyBorder="0" applyAlignment="0" applyProtection="0"/>
    <xf numFmtId="0" fontId="27" fillId="10" borderId="0" applyNumberFormat="0" applyBorder="0" applyAlignment="0" applyProtection="0"/>
    <xf numFmtId="0" fontId="27" fillId="7" borderId="0" applyNumberFormat="0" applyBorder="0" applyAlignment="0" applyProtection="0"/>
    <xf numFmtId="0" fontId="27" fillId="11" borderId="0" applyNumberFormat="0" applyBorder="0" applyAlignment="0" applyProtection="0"/>
    <xf numFmtId="0" fontId="27" fillId="6" borderId="0" applyNumberFormat="0" applyBorder="0" applyAlignment="0" applyProtection="0"/>
    <xf numFmtId="0" fontId="27" fillId="10" borderId="0" applyNumberFormat="0" applyBorder="0" applyAlignment="0" applyProtection="0"/>
    <xf numFmtId="0" fontId="27" fillId="3" borderId="0" applyNumberFormat="0" applyBorder="0" applyAlignment="0" applyProtection="0"/>
    <xf numFmtId="0" fontId="27" fillId="10" borderId="0" applyNumberFormat="0" applyBorder="0" applyAlignment="0" applyProtection="0"/>
    <xf numFmtId="0" fontId="27" fillId="12" borderId="0" applyNumberFormat="0" applyBorder="0" applyAlignment="0" applyProtection="0"/>
    <xf numFmtId="0" fontId="27" fillId="11" borderId="0" applyNumberFormat="0" applyBorder="0" applyAlignment="0" applyProtection="0"/>
    <xf numFmtId="0" fontId="27" fillId="13" borderId="0" applyNumberFormat="0" applyBorder="0" applyAlignment="0" applyProtection="0"/>
    <xf numFmtId="0" fontId="27" fillId="10" borderId="0" applyNumberFormat="0" applyBorder="0" applyAlignment="0" applyProtection="0"/>
    <xf numFmtId="0" fontId="27" fillId="14" borderId="0" applyNumberFormat="0" applyBorder="0" applyAlignment="0" applyProtection="0"/>
    <xf numFmtId="0" fontId="17" fillId="15" borderId="0" applyNumberFormat="0" applyBorder="0" applyAlignment="0" applyProtection="0"/>
    <xf numFmtId="0" fontId="21" fillId="16" borderId="1" applyNumberFormat="0" applyAlignment="0" applyProtection="0"/>
    <xf numFmtId="0" fontId="2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9" fillId="0" borderId="0" applyNumberFormat="0" applyFill="0" applyBorder="0" applyAlignment="0" applyProtection="0"/>
    <xf numFmtId="0" fontId="16" fillId="18"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8" fillId="0" borderId="0" applyNumberFormat="0" applyFill="0" applyBorder="0" applyAlignment="0" applyProtection="0"/>
    <xf numFmtId="0" fontId="19" fillId="3" borderId="1" applyNumberFormat="0" applyAlignment="0" applyProtection="0"/>
    <xf numFmtId="0" fontId="22" fillId="0" borderId="6" applyNumberFormat="0" applyFill="0" applyAlignment="0" applyProtection="0"/>
    <xf numFmtId="0" fontId="18" fillId="8" borderId="0" applyNumberFormat="0" applyBorder="0" applyAlignment="0" applyProtection="0"/>
    <xf numFmtId="0" fontId="0" fillId="4" borderId="7" applyNumberFormat="0" applyFont="0" applyAlignment="0" applyProtection="0"/>
    <xf numFmtId="0" fontId="20" fillId="16"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26" fillId="0" borderId="9" applyNumberFormat="0" applyFill="0" applyAlignment="0" applyProtection="0"/>
    <xf numFmtId="0" fontId="24" fillId="0" borderId="0" applyNumberFormat="0" applyFill="0" applyBorder="0" applyAlignment="0" applyProtection="0"/>
  </cellStyleXfs>
  <cellXfs count="414">
    <xf numFmtId="0" fontId="0" fillId="0" borderId="0" xfId="0" applyAlignment="1">
      <alignment/>
    </xf>
    <xf numFmtId="0" fontId="0" fillId="0" borderId="0" xfId="0" applyAlignment="1">
      <alignment wrapText="1"/>
    </xf>
    <xf numFmtId="0" fontId="0" fillId="0" borderId="0" xfId="0" applyFill="1" applyBorder="1" applyAlignment="1">
      <alignment/>
    </xf>
    <xf numFmtId="0" fontId="0" fillId="0" borderId="10" xfId="0" applyBorder="1" applyAlignment="1">
      <alignment/>
    </xf>
    <xf numFmtId="0" fontId="1" fillId="0" borderId="0" xfId="0" applyFont="1" applyAlignment="1">
      <alignment/>
    </xf>
    <xf numFmtId="0" fontId="0" fillId="0" borderId="11" xfId="0" applyBorder="1" applyAlignment="1">
      <alignment/>
    </xf>
    <xf numFmtId="0" fontId="0" fillId="0" borderId="0" xfId="0" applyFill="1" applyAlignment="1">
      <alignment/>
    </xf>
    <xf numFmtId="0" fontId="0" fillId="0" borderId="12" xfId="0" applyBorder="1" applyAlignment="1">
      <alignment/>
    </xf>
    <xf numFmtId="0" fontId="0" fillId="0" borderId="13" xfId="0" applyBorder="1" applyAlignment="1">
      <alignment/>
    </xf>
    <xf numFmtId="0" fontId="0" fillId="0" borderId="13" xfId="0" applyFont="1" applyBorder="1" applyAlignment="1">
      <alignment/>
    </xf>
    <xf numFmtId="0" fontId="0" fillId="0" borderId="14" xfId="0" applyBorder="1" applyAlignment="1">
      <alignment/>
    </xf>
    <xf numFmtId="0" fontId="0" fillId="0" borderId="15" xfId="0" applyBorder="1" applyAlignment="1">
      <alignment/>
    </xf>
    <xf numFmtId="3" fontId="0" fillId="0" borderId="13" xfId="0" applyNumberFormat="1" applyBorder="1" applyAlignment="1">
      <alignment/>
    </xf>
    <xf numFmtId="3" fontId="0" fillId="0" borderId="15" xfId="0" applyNumberFormat="1" applyBorder="1" applyAlignment="1">
      <alignment/>
    </xf>
    <xf numFmtId="0" fontId="0" fillId="0" borderId="16" xfId="0" applyBorder="1" applyAlignment="1">
      <alignment/>
    </xf>
    <xf numFmtId="0" fontId="2" fillId="0" borderId="17" xfId="0" applyFont="1" applyBorder="1" applyAlignment="1">
      <alignment/>
    </xf>
    <xf numFmtId="0" fontId="2" fillId="0" borderId="18" xfId="0" applyFont="1" applyBorder="1" applyAlignment="1">
      <alignment/>
    </xf>
    <xf numFmtId="174" fontId="1" fillId="19" borderId="19" xfId="42" applyNumberFormat="1" applyFont="1" applyFill="1" applyBorder="1" applyAlignment="1">
      <alignment/>
    </xf>
    <xf numFmtId="170" fontId="1" fillId="11" borderId="20" xfId="0" applyNumberFormat="1" applyFont="1" applyFill="1" applyBorder="1" applyAlignment="1">
      <alignment/>
    </xf>
    <xf numFmtId="170" fontId="0" fillId="0" borderId="13" xfId="0" applyNumberFormat="1" applyFill="1" applyBorder="1" applyAlignment="1">
      <alignment/>
    </xf>
    <xf numFmtId="170" fontId="0" fillId="11" borderId="20" xfId="0" applyNumberFormat="1" applyFill="1" applyBorder="1" applyAlignment="1">
      <alignment/>
    </xf>
    <xf numFmtId="170" fontId="0" fillId="11" borderId="21" xfId="0" applyNumberFormat="1" applyFill="1" applyBorder="1" applyAlignment="1">
      <alignment/>
    </xf>
    <xf numFmtId="0" fontId="0" fillId="6" borderId="22" xfId="0" applyFont="1" applyFill="1" applyBorder="1" applyAlignment="1">
      <alignment wrapText="1"/>
    </xf>
    <xf numFmtId="0" fontId="1" fillId="11" borderId="23" xfId="0" applyFont="1" applyFill="1" applyBorder="1" applyAlignment="1">
      <alignment/>
    </xf>
    <xf numFmtId="0" fontId="0" fillId="6" borderId="23" xfId="0" applyFont="1" applyFill="1" applyBorder="1" applyAlignment="1">
      <alignment/>
    </xf>
    <xf numFmtId="0" fontId="0" fillId="6" borderId="24" xfId="0" applyFont="1" applyFill="1" applyBorder="1" applyAlignment="1">
      <alignment/>
    </xf>
    <xf numFmtId="0" fontId="0" fillId="6" borderId="25" xfId="0" applyFont="1" applyFill="1" applyBorder="1" applyAlignment="1">
      <alignment wrapText="1"/>
    </xf>
    <xf numFmtId="0" fontId="10" fillId="6" borderId="25" xfId="0" applyFont="1" applyFill="1" applyBorder="1" applyAlignment="1">
      <alignment/>
    </xf>
    <xf numFmtId="0" fontId="0" fillId="6" borderId="26" xfId="0" applyFill="1" applyBorder="1" applyAlignment="1">
      <alignment/>
    </xf>
    <xf numFmtId="0" fontId="2" fillId="6" borderId="26" xfId="0" applyFont="1" applyFill="1" applyBorder="1" applyAlignment="1">
      <alignment/>
    </xf>
    <xf numFmtId="0" fontId="2" fillId="6" borderId="27" xfId="0" applyFont="1" applyFill="1" applyBorder="1" applyAlignment="1">
      <alignment/>
    </xf>
    <xf numFmtId="0" fontId="0" fillId="11" borderId="28" xfId="0" applyFill="1" applyBorder="1" applyAlignment="1">
      <alignment/>
    </xf>
    <xf numFmtId="0" fontId="0" fillId="11" borderId="29" xfId="0" applyFill="1" applyBorder="1" applyAlignment="1">
      <alignment/>
    </xf>
    <xf numFmtId="0" fontId="1" fillId="0" borderId="22" xfId="0" applyFont="1" applyBorder="1" applyAlignment="1">
      <alignment wrapText="1"/>
    </xf>
    <xf numFmtId="0" fontId="2" fillId="0" borderId="22" xfId="0" applyFont="1" applyBorder="1" applyAlignment="1">
      <alignment wrapText="1"/>
    </xf>
    <xf numFmtId="0" fontId="2" fillId="0" borderId="30" xfId="0" applyFont="1" applyBorder="1" applyAlignment="1">
      <alignment wrapText="1"/>
    </xf>
    <xf numFmtId="0" fontId="1" fillId="6" borderId="11" xfId="0" applyFont="1" applyFill="1" applyBorder="1" applyAlignment="1">
      <alignment wrapText="1"/>
    </xf>
    <xf numFmtId="0" fontId="1" fillId="6" borderId="22" xfId="0" applyFont="1" applyFill="1" applyBorder="1" applyAlignment="1">
      <alignment wrapText="1"/>
    </xf>
    <xf numFmtId="0" fontId="0" fillId="11" borderId="31" xfId="0" applyFill="1" applyBorder="1" applyAlignment="1">
      <alignment/>
    </xf>
    <xf numFmtId="11" fontId="0" fillId="0" borderId="0" xfId="0" applyNumberFormat="1" applyAlignment="1">
      <alignment/>
    </xf>
    <xf numFmtId="0" fontId="0" fillId="6" borderId="32" xfId="0" applyFont="1" applyFill="1" applyBorder="1" applyAlignment="1">
      <alignment/>
    </xf>
    <xf numFmtId="0" fontId="0" fillId="6" borderId="33" xfId="0" applyFont="1" applyFill="1" applyBorder="1" applyAlignment="1">
      <alignment/>
    </xf>
    <xf numFmtId="0" fontId="0" fillId="0" borderId="0" xfId="0" applyFill="1" applyBorder="1" applyAlignment="1">
      <alignment wrapText="1"/>
    </xf>
    <xf numFmtId="0" fontId="10" fillId="0" borderId="26" xfId="0" applyFont="1" applyFill="1" applyBorder="1" applyAlignment="1">
      <alignment wrapText="1"/>
    </xf>
    <xf numFmtId="0" fontId="2" fillId="0" borderId="34" xfId="0" applyFont="1" applyFill="1" applyBorder="1" applyAlignment="1">
      <alignment wrapText="1"/>
    </xf>
    <xf numFmtId="0" fontId="2" fillId="0" borderId="10" xfId="0" applyFont="1" applyFill="1" applyBorder="1" applyAlignment="1">
      <alignment wrapText="1"/>
    </xf>
    <xf numFmtId="0" fontId="2" fillId="0" borderId="35" xfId="0" applyFont="1" applyFill="1" applyBorder="1" applyAlignment="1">
      <alignment wrapText="1"/>
    </xf>
    <xf numFmtId="0" fontId="0" fillId="6" borderId="30" xfId="0" applyFont="1" applyFill="1" applyBorder="1" applyAlignment="1">
      <alignment wrapText="1"/>
    </xf>
    <xf numFmtId="0" fontId="0" fillId="6" borderId="36" xfId="0" applyFont="1" applyFill="1" applyBorder="1" applyAlignment="1">
      <alignment wrapText="1"/>
    </xf>
    <xf numFmtId="0" fontId="10" fillId="6" borderId="16" xfId="0" applyFont="1" applyFill="1" applyBorder="1" applyAlignment="1">
      <alignment wrapText="1"/>
    </xf>
    <xf numFmtId="0" fontId="2" fillId="6" borderId="34" xfId="0" applyFont="1" applyFill="1" applyBorder="1" applyAlignment="1">
      <alignment wrapText="1"/>
    </xf>
    <xf numFmtId="0" fontId="2" fillId="6" borderId="32" xfId="0" applyFont="1" applyFill="1" applyBorder="1" applyAlignment="1">
      <alignment wrapText="1"/>
    </xf>
    <xf numFmtId="0" fontId="2" fillId="6" borderId="36" xfId="0" applyFont="1" applyFill="1" applyBorder="1" applyAlignment="1">
      <alignment wrapText="1"/>
    </xf>
    <xf numFmtId="0" fontId="0" fillId="0" borderId="23" xfId="0" applyFill="1" applyBorder="1" applyAlignment="1">
      <alignment wrapText="1"/>
    </xf>
    <xf numFmtId="0" fontId="0" fillId="0" borderId="11" xfId="0" applyBorder="1" applyAlignment="1">
      <alignment/>
    </xf>
    <xf numFmtId="0" fontId="0" fillId="0" borderId="37" xfId="0" applyBorder="1" applyAlignment="1">
      <alignment/>
    </xf>
    <xf numFmtId="3" fontId="0" fillId="0" borderId="37" xfId="0" applyNumberFormat="1"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2" fillId="0" borderId="29" xfId="0" applyFont="1" applyFill="1" applyBorder="1" applyAlignment="1">
      <alignment wrapText="1"/>
    </xf>
    <xf numFmtId="0" fontId="2" fillId="0" borderId="16" xfId="0" applyFont="1" applyFill="1" applyBorder="1" applyAlignment="1">
      <alignment wrapText="1"/>
    </xf>
    <xf numFmtId="0" fontId="2" fillId="0" borderId="41" xfId="0" applyFont="1" applyFill="1" applyBorder="1" applyAlignment="1">
      <alignment wrapText="1"/>
    </xf>
    <xf numFmtId="0" fontId="1" fillId="16" borderId="22" xfId="0" applyFont="1" applyFill="1" applyBorder="1" applyAlignment="1">
      <alignment wrapText="1"/>
    </xf>
    <xf numFmtId="167" fontId="0" fillId="11" borderId="42" xfId="0" applyNumberFormat="1" applyFill="1" applyBorder="1" applyAlignment="1">
      <alignment/>
    </xf>
    <xf numFmtId="167" fontId="0" fillId="0" borderId="0" xfId="0" applyNumberFormat="1" applyAlignment="1">
      <alignment/>
    </xf>
    <xf numFmtId="0" fontId="0" fillId="6" borderId="19" xfId="0" applyFont="1" applyFill="1" applyBorder="1" applyAlignment="1">
      <alignment wrapText="1"/>
    </xf>
    <xf numFmtId="170" fontId="0" fillId="6" borderId="18" xfId="0" applyNumberFormat="1" applyFont="1" applyFill="1" applyBorder="1" applyAlignment="1">
      <alignment wrapText="1"/>
    </xf>
    <xf numFmtId="0" fontId="0" fillId="11" borderId="28" xfId="0" applyFill="1" applyBorder="1" applyAlignment="1">
      <alignment wrapText="1"/>
    </xf>
    <xf numFmtId="0" fontId="1" fillId="11" borderId="43" xfId="0" applyFont="1" applyFill="1" applyBorder="1" applyAlignment="1">
      <alignment/>
    </xf>
    <xf numFmtId="0" fontId="1" fillId="11" borderId="29" xfId="0" applyFont="1" applyFill="1" applyBorder="1" applyAlignment="1">
      <alignment/>
    </xf>
    <xf numFmtId="0" fontId="0" fillId="20" borderId="38" xfId="0" applyFill="1" applyBorder="1" applyAlignment="1">
      <alignment wrapText="1"/>
    </xf>
    <xf numFmtId="0" fontId="0" fillId="21" borderId="44" xfId="0" applyFill="1" applyBorder="1" applyAlignment="1">
      <alignment wrapText="1"/>
    </xf>
    <xf numFmtId="0" fontId="0" fillId="12" borderId="45" xfId="0" applyFill="1" applyBorder="1" applyAlignment="1">
      <alignment wrapText="1"/>
    </xf>
    <xf numFmtId="0" fontId="0" fillId="21" borderId="38" xfId="0" applyFill="1" applyBorder="1" applyAlignment="1">
      <alignment wrapText="1"/>
    </xf>
    <xf numFmtId="0" fontId="7" fillId="0" borderId="46" xfId="0" applyFont="1" applyBorder="1" applyAlignment="1">
      <alignment wrapText="1"/>
    </xf>
    <xf numFmtId="0" fontId="0" fillId="0" borderId="47" xfId="0" applyBorder="1" applyAlignment="1">
      <alignment wrapText="1"/>
    </xf>
    <xf numFmtId="0" fontId="0" fillId="20" borderId="47" xfId="0" applyFill="1" applyBorder="1" applyAlignment="1">
      <alignment wrapText="1"/>
    </xf>
    <xf numFmtId="0" fontId="7" fillId="0" borderId="33" xfId="0" applyFont="1" applyBorder="1" applyAlignment="1">
      <alignment wrapText="1"/>
    </xf>
    <xf numFmtId="0" fontId="0" fillId="0" borderId="41" xfId="0" applyBorder="1" applyAlignment="1">
      <alignment wrapText="1"/>
    </xf>
    <xf numFmtId="0" fontId="0" fillId="20" borderId="41" xfId="0" applyFont="1" applyFill="1" applyBorder="1" applyAlignment="1">
      <alignment wrapText="1"/>
    </xf>
    <xf numFmtId="0" fontId="7" fillId="0" borderId="35" xfId="0" applyFont="1" applyBorder="1" applyAlignment="1">
      <alignment wrapText="1"/>
    </xf>
    <xf numFmtId="0" fontId="0" fillId="0" borderId="32" xfId="0" applyBorder="1" applyAlignment="1">
      <alignment wrapText="1"/>
    </xf>
    <xf numFmtId="0" fontId="0" fillId="12" borderId="32" xfId="0" applyFont="1" applyFill="1" applyBorder="1" applyAlignment="1">
      <alignment wrapText="1"/>
    </xf>
    <xf numFmtId="0" fontId="1" fillId="6" borderId="30" xfId="0" applyFont="1" applyFill="1" applyBorder="1" applyAlignment="1">
      <alignment wrapText="1"/>
    </xf>
    <xf numFmtId="0" fontId="1" fillId="6" borderId="38" xfId="0" applyFont="1" applyFill="1" applyBorder="1" applyAlignment="1">
      <alignment wrapText="1"/>
    </xf>
    <xf numFmtId="0" fontId="1" fillId="6" borderId="21" xfId="0" applyFont="1" applyFill="1" applyBorder="1" applyAlignment="1">
      <alignment wrapText="1"/>
    </xf>
    <xf numFmtId="0" fontId="0" fillId="21" borderId="32" xfId="0" applyFont="1" applyFill="1" applyBorder="1" applyAlignment="1">
      <alignment wrapText="1"/>
    </xf>
    <xf numFmtId="0" fontId="0" fillId="21" borderId="45" xfId="0" applyFont="1" applyFill="1" applyBorder="1" applyAlignment="1">
      <alignment wrapText="1"/>
    </xf>
    <xf numFmtId="0" fontId="1" fillId="6" borderId="37" xfId="0" applyFont="1" applyFill="1" applyBorder="1" applyAlignment="1">
      <alignment wrapText="1"/>
    </xf>
    <xf numFmtId="0" fontId="1" fillId="6" borderId="25" xfId="0" applyFont="1" applyFill="1" applyBorder="1" applyAlignment="1">
      <alignment wrapText="1"/>
    </xf>
    <xf numFmtId="0" fontId="1" fillId="11" borderId="48" xfId="0" applyFont="1" applyFill="1" applyBorder="1" applyAlignment="1">
      <alignment/>
    </xf>
    <xf numFmtId="0" fontId="1" fillId="11" borderId="31" xfId="0" applyFont="1" applyFill="1" applyBorder="1" applyAlignment="1">
      <alignment/>
    </xf>
    <xf numFmtId="0" fontId="1" fillId="11" borderId="42" xfId="0" applyFont="1" applyFill="1" applyBorder="1" applyAlignment="1">
      <alignment wrapText="1"/>
    </xf>
    <xf numFmtId="0" fontId="0" fillId="6" borderId="44" xfId="0" applyFill="1" applyBorder="1" applyAlignment="1">
      <alignment wrapText="1"/>
    </xf>
    <xf numFmtId="0" fontId="0" fillId="6" borderId="44" xfId="0" applyFill="1" applyBorder="1" applyAlignment="1">
      <alignment/>
    </xf>
    <xf numFmtId="0" fontId="0" fillId="6" borderId="49" xfId="0" applyFill="1" applyBorder="1" applyAlignment="1">
      <alignment wrapText="1"/>
    </xf>
    <xf numFmtId="0" fontId="8" fillId="0" borderId="11" xfId="53" applyBorder="1" applyAlignment="1">
      <alignment wrapText="1"/>
    </xf>
    <xf numFmtId="15" fontId="0" fillId="0" borderId="11" xfId="0" applyNumberFormat="1" applyBorder="1" applyAlignment="1">
      <alignment/>
    </xf>
    <xf numFmtId="0" fontId="0" fillId="0" borderId="20" xfId="0" applyBorder="1" applyAlignment="1">
      <alignment wrapText="1"/>
    </xf>
    <xf numFmtId="0" fontId="1" fillId="21" borderId="50" xfId="0" applyFont="1" applyFill="1" applyBorder="1" applyAlignment="1">
      <alignment horizontal="left"/>
    </xf>
    <xf numFmtId="0" fontId="0" fillId="21" borderId="0" xfId="0" applyFill="1" applyBorder="1" applyAlignment="1">
      <alignment wrapText="1"/>
    </xf>
    <xf numFmtId="0" fontId="0" fillId="21" borderId="0" xfId="0" applyFill="1" applyBorder="1" applyAlignment="1">
      <alignment horizontal="left" wrapText="1"/>
    </xf>
    <xf numFmtId="0" fontId="1" fillId="6" borderId="11" xfId="0" applyFont="1" applyFill="1" applyBorder="1" applyAlignment="1">
      <alignment/>
    </xf>
    <xf numFmtId="0" fontId="0" fillId="6" borderId="11" xfId="0" applyFill="1" applyBorder="1" applyAlignment="1">
      <alignment/>
    </xf>
    <xf numFmtId="0" fontId="0" fillId="6" borderId="11" xfId="0" applyFill="1" applyBorder="1" applyAlignment="1">
      <alignment wrapText="1"/>
    </xf>
    <xf numFmtId="179" fontId="0" fillId="6" borderId="11" xfId="0" applyNumberFormat="1" applyFill="1" applyBorder="1" applyAlignment="1">
      <alignment/>
    </xf>
    <xf numFmtId="11" fontId="0" fillId="6" borderId="11" xfId="0" applyNumberFormat="1" applyFill="1" applyBorder="1" applyAlignment="1">
      <alignment/>
    </xf>
    <xf numFmtId="2" fontId="1" fillId="6" borderId="11" xfId="0" applyNumberFormat="1" applyFont="1" applyFill="1" applyBorder="1" applyAlignment="1">
      <alignment/>
    </xf>
    <xf numFmtId="0" fontId="0" fillId="6" borderId="11" xfId="0" applyFont="1" applyFill="1" applyBorder="1" applyAlignment="1">
      <alignment/>
    </xf>
    <xf numFmtId="0" fontId="0" fillId="6" borderId="11" xfId="0" applyFont="1" applyFill="1" applyBorder="1" applyAlignment="1">
      <alignment wrapText="1"/>
    </xf>
    <xf numFmtId="11" fontId="0" fillId="6" borderId="11" xfId="0" applyNumberFormat="1" applyFont="1" applyFill="1" applyBorder="1" applyAlignment="1">
      <alignment/>
    </xf>
    <xf numFmtId="10" fontId="0" fillId="6" borderId="11" xfId="0" applyNumberFormat="1" applyFill="1" applyBorder="1" applyAlignment="1">
      <alignment/>
    </xf>
    <xf numFmtId="1" fontId="0" fillId="6" borderId="11" xfId="0" applyNumberFormat="1" applyFill="1" applyBorder="1" applyAlignment="1">
      <alignment/>
    </xf>
    <xf numFmtId="2" fontId="0" fillId="6" borderId="11" xfId="0" applyNumberFormat="1" applyFill="1" applyBorder="1" applyAlignment="1">
      <alignment/>
    </xf>
    <xf numFmtId="186" fontId="0" fillId="6" borderId="11" xfId="59" applyNumberFormat="1" applyFont="1" applyFill="1" applyBorder="1" applyAlignment="1">
      <alignment/>
    </xf>
    <xf numFmtId="11" fontId="1" fillId="6" borderId="11" xfId="0" applyNumberFormat="1" applyFont="1" applyFill="1" applyBorder="1" applyAlignment="1">
      <alignment/>
    </xf>
    <xf numFmtId="168" fontId="1" fillId="6" borderId="11" xfId="0" applyNumberFormat="1" applyFont="1" applyFill="1" applyBorder="1" applyAlignment="1">
      <alignment/>
    </xf>
    <xf numFmtId="0" fontId="1" fillId="21" borderId="14" xfId="0" applyFont="1" applyFill="1" applyBorder="1" applyAlignment="1">
      <alignment horizontal="left"/>
    </xf>
    <xf numFmtId="0" fontId="0" fillId="21" borderId="0" xfId="0" applyFill="1" applyBorder="1" applyAlignment="1">
      <alignment horizontal="left"/>
    </xf>
    <xf numFmtId="0" fontId="0" fillId="21" borderId="12" xfId="0" applyFill="1" applyBorder="1" applyAlignment="1">
      <alignment/>
    </xf>
    <xf numFmtId="2" fontId="1" fillId="21" borderId="0" xfId="0" applyNumberFormat="1" applyFont="1" applyFill="1" applyBorder="1" applyAlignment="1">
      <alignment/>
    </xf>
    <xf numFmtId="0" fontId="1" fillId="21" borderId="0" xfId="0" applyFont="1" applyFill="1" applyBorder="1" applyAlignment="1">
      <alignment/>
    </xf>
    <xf numFmtId="0" fontId="0" fillId="21" borderId="0" xfId="0" applyFill="1" applyBorder="1" applyAlignment="1">
      <alignment/>
    </xf>
    <xf numFmtId="0" fontId="1" fillId="21" borderId="12" xfId="0" applyFont="1" applyFill="1" applyBorder="1" applyAlignment="1">
      <alignment horizontal="center" vertical="center" textRotation="90"/>
    </xf>
    <xf numFmtId="2" fontId="0" fillId="21" borderId="0" xfId="0" applyNumberFormat="1" applyFill="1" applyBorder="1" applyAlignment="1">
      <alignment/>
    </xf>
    <xf numFmtId="0" fontId="0" fillId="21" borderId="16" xfId="0" applyFill="1" applyBorder="1" applyAlignment="1">
      <alignment/>
    </xf>
    <xf numFmtId="0" fontId="0" fillId="21" borderId="51" xfId="0" applyFill="1" applyBorder="1" applyAlignment="1">
      <alignment/>
    </xf>
    <xf numFmtId="0" fontId="0" fillId="0" borderId="19" xfId="0" applyBorder="1" applyAlignment="1">
      <alignment wrapText="1"/>
    </xf>
    <xf numFmtId="0" fontId="0" fillId="6" borderId="52" xfId="0" applyFill="1" applyBorder="1" applyAlignment="1">
      <alignment/>
    </xf>
    <xf numFmtId="0" fontId="0" fillId="6" borderId="53" xfId="0" applyFill="1" applyBorder="1" applyAlignment="1">
      <alignment wrapText="1"/>
    </xf>
    <xf numFmtId="0" fontId="0" fillId="0" borderId="22" xfId="0" applyBorder="1" applyAlignment="1">
      <alignment/>
    </xf>
    <xf numFmtId="0" fontId="1" fillId="12" borderId="45" xfId="0" applyFont="1" applyFill="1" applyBorder="1" applyAlignment="1">
      <alignment wrapText="1"/>
    </xf>
    <xf numFmtId="0" fontId="1" fillId="20" borderId="45" xfId="0" applyFont="1" applyFill="1" applyBorder="1" applyAlignment="1">
      <alignment wrapText="1"/>
    </xf>
    <xf numFmtId="0" fontId="1" fillId="21" borderId="45" xfId="0" applyFont="1" applyFill="1" applyBorder="1" applyAlignment="1">
      <alignment wrapText="1"/>
    </xf>
    <xf numFmtId="167" fontId="1" fillId="17" borderId="54" xfId="0" applyNumberFormat="1" applyFont="1" applyFill="1" applyBorder="1" applyAlignment="1">
      <alignment wrapText="1"/>
    </xf>
    <xf numFmtId="0" fontId="1" fillId="17" borderId="48" xfId="0" applyFont="1" applyFill="1" applyBorder="1" applyAlignment="1">
      <alignment wrapText="1"/>
    </xf>
    <xf numFmtId="0" fontId="0" fillId="19" borderId="19" xfId="0" applyFill="1" applyBorder="1" applyAlignment="1" applyProtection="1">
      <alignment/>
      <protection locked="0"/>
    </xf>
    <xf numFmtId="0" fontId="0" fillId="19" borderId="55" xfId="0" applyFill="1" applyBorder="1" applyAlignment="1" applyProtection="1">
      <alignment/>
      <protection locked="0"/>
    </xf>
    <xf numFmtId="0" fontId="0" fillId="0" borderId="32" xfId="0" applyBorder="1" applyAlignment="1">
      <alignment horizontal="center"/>
    </xf>
    <xf numFmtId="0" fontId="0" fillId="0" borderId="56" xfId="0" applyBorder="1" applyAlignment="1">
      <alignment horizontal="center"/>
    </xf>
    <xf numFmtId="0" fontId="0" fillId="0" borderId="39" xfId="0" applyBorder="1" applyAlignment="1">
      <alignment horizontal="center"/>
    </xf>
    <xf numFmtId="0" fontId="0" fillId="0" borderId="57" xfId="0" applyBorder="1" applyAlignment="1">
      <alignment horizontal="center"/>
    </xf>
    <xf numFmtId="0" fontId="0" fillId="0" borderId="41" xfId="0" applyBorder="1" applyAlignment="1">
      <alignment horizontal="center" wrapText="1"/>
    </xf>
    <xf numFmtId="0" fontId="0" fillId="0" borderId="58" xfId="0" applyBorder="1" applyAlignment="1">
      <alignment horizontal="center"/>
    </xf>
    <xf numFmtId="0" fontId="0" fillId="0" borderId="47" xfId="0" applyBorder="1" applyAlignment="1">
      <alignment horizontal="center" wrapText="1"/>
    </xf>
    <xf numFmtId="3" fontId="0" fillId="0" borderId="59" xfId="0" applyNumberFormat="1" applyBorder="1" applyAlignment="1">
      <alignment horizontal="center"/>
    </xf>
    <xf numFmtId="0" fontId="0" fillId="0" borderId="45" xfId="0" applyBorder="1" applyAlignment="1">
      <alignment horizontal="center" wrapText="1"/>
    </xf>
    <xf numFmtId="0" fontId="0" fillId="0" borderId="45" xfId="0" applyBorder="1" applyAlignment="1">
      <alignment horizontal="center"/>
    </xf>
    <xf numFmtId="0" fontId="0" fillId="0" borderId="32" xfId="0" applyBorder="1" applyAlignment="1">
      <alignment horizontal="center" wrapText="1"/>
    </xf>
    <xf numFmtId="0" fontId="0" fillId="0" borderId="56" xfId="0" applyBorder="1" applyAlignment="1">
      <alignment horizontal="center" wrapText="1"/>
    </xf>
    <xf numFmtId="3" fontId="0" fillId="0" borderId="60" xfId="0" applyNumberFormat="1" applyBorder="1" applyAlignment="1">
      <alignment horizontal="center"/>
    </xf>
    <xf numFmtId="0" fontId="0" fillId="0" borderId="38" xfId="0" applyBorder="1" applyAlignment="1">
      <alignment horizontal="center" wrapText="1"/>
    </xf>
    <xf numFmtId="3" fontId="0" fillId="0" borderId="61" xfId="0" applyNumberFormat="1" applyBorder="1" applyAlignment="1">
      <alignment horizontal="center" wrapText="1"/>
    </xf>
    <xf numFmtId="0" fontId="0" fillId="0" borderId="44" xfId="0" applyBorder="1" applyAlignment="1">
      <alignment horizontal="center" wrapText="1"/>
    </xf>
    <xf numFmtId="3" fontId="0" fillId="0" borderId="62" xfId="0" applyNumberFormat="1" applyBorder="1" applyAlignment="1">
      <alignment horizontal="center" wrapText="1"/>
    </xf>
    <xf numFmtId="0" fontId="0" fillId="0" borderId="38" xfId="0" applyBorder="1" applyAlignment="1">
      <alignment horizontal="center"/>
    </xf>
    <xf numFmtId="0" fontId="0" fillId="0" borderId="21" xfId="0" applyBorder="1" applyAlignment="1">
      <alignment horizontal="center"/>
    </xf>
    <xf numFmtId="0" fontId="0" fillId="6" borderId="37" xfId="0" applyFill="1" applyBorder="1" applyAlignment="1">
      <alignment horizontal="center" wrapText="1"/>
    </xf>
    <xf numFmtId="0" fontId="0" fillId="6" borderId="63" xfId="0" applyFill="1" applyBorder="1" applyAlignment="1">
      <alignment horizontal="center" wrapText="1"/>
    </xf>
    <xf numFmtId="0" fontId="0" fillId="6" borderId="19" xfId="0" applyFill="1" applyBorder="1" applyAlignment="1">
      <alignment horizontal="center" wrapText="1"/>
    </xf>
    <xf numFmtId="0" fontId="1" fillId="22" borderId="60" xfId="0" applyFont="1" applyFill="1" applyBorder="1" applyAlignment="1">
      <alignment wrapText="1"/>
    </xf>
    <xf numFmtId="0" fontId="1" fillId="12" borderId="14" xfId="0" applyFont="1" applyFill="1" applyBorder="1" applyAlignment="1">
      <alignment wrapText="1"/>
    </xf>
    <xf numFmtId="0" fontId="1" fillId="20" borderId="64" xfId="0" applyFont="1" applyFill="1" applyBorder="1" applyAlignment="1">
      <alignment wrapText="1"/>
    </xf>
    <xf numFmtId="0" fontId="1" fillId="21" borderId="64" xfId="0" applyFont="1" applyFill="1" applyBorder="1" applyAlignment="1">
      <alignment wrapText="1"/>
    </xf>
    <xf numFmtId="0" fontId="1" fillId="22" borderId="43" xfId="0" applyFont="1" applyFill="1" applyBorder="1" applyAlignment="1">
      <alignment wrapText="1"/>
    </xf>
    <xf numFmtId="0" fontId="1" fillId="6" borderId="33" xfId="0" applyFont="1" applyFill="1" applyBorder="1" applyAlignment="1">
      <alignment horizontal="center" wrapText="1"/>
    </xf>
    <xf numFmtId="187" fontId="1" fillId="11" borderId="23" xfId="0" applyNumberFormat="1" applyFont="1" applyFill="1" applyBorder="1" applyAlignment="1">
      <alignment/>
    </xf>
    <xf numFmtId="187" fontId="1" fillId="0" borderId="0" xfId="0" applyNumberFormat="1" applyFont="1" applyFill="1" applyBorder="1" applyAlignment="1">
      <alignment wrapText="1"/>
    </xf>
    <xf numFmtId="187" fontId="1" fillId="11" borderId="43" xfId="0" applyNumberFormat="1" applyFont="1" applyFill="1" applyBorder="1" applyAlignment="1">
      <alignment/>
    </xf>
    <xf numFmtId="187" fontId="1" fillId="11" borderId="41" xfId="0" applyNumberFormat="1" applyFont="1" applyFill="1" applyBorder="1" applyAlignment="1">
      <alignment/>
    </xf>
    <xf numFmtId="187" fontId="1" fillId="11" borderId="29" xfId="0" applyNumberFormat="1" applyFont="1" applyFill="1" applyBorder="1" applyAlignment="1">
      <alignment/>
    </xf>
    <xf numFmtId="3" fontId="0" fillId="19" borderId="65" xfId="0" applyNumberFormat="1" applyFill="1" applyBorder="1" applyAlignment="1">
      <alignment/>
    </xf>
    <xf numFmtId="3" fontId="0" fillId="0" borderId="0" xfId="0" applyNumberFormat="1" applyFill="1" applyBorder="1" applyAlignment="1">
      <alignment/>
    </xf>
    <xf numFmtId="3" fontId="0" fillId="19" borderId="53" xfId="0" applyNumberFormat="1" applyFill="1" applyBorder="1" applyAlignment="1" applyProtection="1">
      <alignment/>
      <protection locked="0"/>
    </xf>
    <xf numFmtId="3" fontId="0" fillId="19" borderId="66" xfId="0" applyNumberFormat="1" applyFill="1" applyBorder="1" applyAlignment="1" applyProtection="1">
      <alignment/>
      <protection locked="0"/>
    </xf>
    <xf numFmtId="3" fontId="0" fillId="19" borderId="15" xfId="0" applyNumberFormat="1" applyFill="1" applyBorder="1" applyAlignment="1" applyProtection="1">
      <alignment/>
      <protection locked="0"/>
    </xf>
    <xf numFmtId="3" fontId="0" fillId="19" borderId="25" xfId="0" applyNumberFormat="1" applyFill="1" applyBorder="1" applyAlignment="1">
      <alignment/>
    </xf>
    <xf numFmtId="3" fontId="0" fillId="19" borderId="22" xfId="0" applyNumberFormat="1" applyFill="1" applyBorder="1" applyAlignment="1" applyProtection="1">
      <alignment/>
      <protection locked="0"/>
    </xf>
    <xf numFmtId="3" fontId="0" fillId="19" borderId="19" xfId="0" applyNumberFormat="1" applyFill="1" applyBorder="1" applyAlignment="1" applyProtection="1">
      <alignment/>
      <protection locked="0"/>
    </xf>
    <xf numFmtId="3" fontId="0" fillId="19" borderId="18" xfId="0" applyNumberFormat="1" applyFill="1" applyBorder="1" applyAlignment="1" applyProtection="1">
      <alignment/>
      <protection locked="0"/>
    </xf>
    <xf numFmtId="3" fontId="0" fillId="19" borderId="67" xfId="0" applyNumberFormat="1" applyFill="1" applyBorder="1" applyAlignment="1" applyProtection="1">
      <alignment/>
      <protection locked="0"/>
    </xf>
    <xf numFmtId="3" fontId="0" fillId="19" borderId="17" xfId="0" applyNumberFormat="1" applyFill="1" applyBorder="1" applyAlignment="1" applyProtection="1">
      <alignment/>
      <protection locked="0"/>
    </xf>
    <xf numFmtId="3" fontId="0" fillId="19" borderId="11" xfId="0" applyNumberFormat="1" applyFill="1" applyBorder="1" applyAlignment="1" applyProtection="1">
      <alignment/>
      <protection locked="0"/>
    </xf>
    <xf numFmtId="3" fontId="0" fillId="19" borderId="30" xfId="0" applyNumberFormat="1" applyFill="1" applyBorder="1" applyAlignment="1" applyProtection="1">
      <alignment/>
      <protection locked="0"/>
    </xf>
    <xf numFmtId="3" fontId="0" fillId="19" borderId="55" xfId="0" applyNumberFormat="1" applyFill="1" applyBorder="1" applyAlignment="1" applyProtection="1">
      <alignment/>
      <protection locked="0"/>
    </xf>
    <xf numFmtId="3" fontId="0" fillId="0" borderId="0" xfId="0" applyNumberFormat="1" applyFill="1" applyBorder="1" applyAlignment="1">
      <alignment wrapText="1"/>
    </xf>
    <xf numFmtId="187" fontId="1" fillId="11" borderId="20" xfId="0" applyNumberFormat="1" applyFont="1" applyFill="1" applyBorder="1" applyAlignment="1">
      <alignment/>
    </xf>
    <xf numFmtId="187" fontId="1" fillId="0" borderId="20" xfId="0" applyNumberFormat="1" applyFont="1" applyFill="1" applyBorder="1" applyAlignment="1">
      <alignment/>
    </xf>
    <xf numFmtId="187" fontId="0" fillId="11" borderId="20" xfId="0" applyNumberFormat="1" applyFont="1" applyFill="1" applyBorder="1" applyAlignment="1">
      <alignment/>
    </xf>
    <xf numFmtId="187" fontId="0" fillId="11" borderId="21" xfId="0" applyNumberFormat="1" applyFont="1" applyFill="1" applyBorder="1" applyAlignment="1">
      <alignment/>
    </xf>
    <xf numFmtId="3" fontId="1" fillId="19" borderId="22" xfId="42" applyNumberFormat="1" applyFont="1" applyFill="1" applyBorder="1" applyAlignment="1">
      <alignment/>
    </xf>
    <xf numFmtId="3" fontId="0" fillId="0" borderId="12" xfId="0" applyNumberFormat="1" applyFill="1" applyBorder="1" applyAlignment="1">
      <alignment/>
    </xf>
    <xf numFmtId="3" fontId="1" fillId="19" borderId="19" xfId="42" applyNumberFormat="1" applyFont="1" applyFill="1" applyBorder="1" applyAlignment="1">
      <alignment/>
    </xf>
    <xf numFmtId="3" fontId="0" fillId="19" borderId="22" xfId="0" applyNumberFormat="1" applyFont="1" applyFill="1" applyBorder="1" applyAlignment="1" applyProtection="1">
      <alignment/>
      <protection locked="0"/>
    </xf>
    <xf numFmtId="3" fontId="0" fillId="19" borderId="30" xfId="0" applyNumberFormat="1" applyFont="1" applyFill="1" applyBorder="1" applyAlignment="1" applyProtection="1">
      <alignment/>
      <protection locked="0"/>
    </xf>
    <xf numFmtId="187" fontId="0" fillId="0" borderId="20" xfId="0" applyNumberFormat="1" applyFont="1" applyFill="1" applyBorder="1" applyAlignment="1">
      <alignment/>
    </xf>
    <xf numFmtId="187" fontId="0" fillId="0" borderId="13" xfId="0" applyNumberFormat="1" applyFill="1" applyBorder="1" applyAlignment="1">
      <alignment/>
    </xf>
    <xf numFmtId="187" fontId="0" fillId="11" borderId="20" xfId="0" applyNumberFormat="1" applyFill="1" applyBorder="1" applyAlignment="1">
      <alignment/>
    </xf>
    <xf numFmtId="187" fontId="0" fillId="11" borderId="21" xfId="0" applyNumberFormat="1" applyFill="1" applyBorder="1" applyAlignment="1">
      <alignment/>
    </xf>
    <xf numFmtId="187" fontId="1" fillId="0" borderId="11" xfId="42" applyNumberFormat="1" applyFont="1" applyBorder="1" applyAlignment="1">
      <alignment/>
    </xf>
    <xf numFmtId="187" fontId="1" fillId="0" borderId="37" xfId="42" applyNumberFormat="1" applyFont="1" applyBorder="1" applyAlignment="1">
      <alignment/>
    </xf>
    <xf numFmtId="187" fontId="1" fillId="6" borderId="25" xfId="0" applyNumberFormat="1" applyFont="1" applyFill="1" applyBorder="1" applyAlignment="1">
      <alignment/>
    </xf>
    <xf numFmtId="187" fontId="1" fillId="16" borderId="11" xfId="42" applyNumberFormat="1" applyFont="1" applyFill="1" applyBorder="1" applyAlignment="1">
      <alignment/>
    </xf>
    <xf numFmtId="187" fontId="1" fillId="16" borderId="37" xfId="42" applyNumberFormat="1" applyFont="1" applyFill="1" applyBorder="1" applyAlignment="1">
      <alignment/>
    </xf>
    <xf numFmtId="187" fontId="0" fillId="0" borderId="11" xfId="42" applyNumberFormat="1" applyFont="1" applyBorder="1" applyAlignment="1">
      <alignment/>
    </xf>
    <xf numFmtId="187" fontId="0" fillId="0" borderId="11" xfId="42" applyNumberFormat="1" applyFont="1" applyBorder="1" applyAlignment="1">
      <alignment/>
    </xf>
    <xf numFmtId="187" fontId="0" fillId="0" borderId="37" xfId="42" applyNumberFormat="1" applyFont="1" applyBorder="1" applyAlignment="1">
      <alignment/>
    </xf>
    <xf numFmtId="187" fontId="0" fillId="0" borderId="61" xfId="42" applyNumberFormat="1" applyFont="1" applyBorder="1" applyAlignment="1">
      <alignment/>
    </xf>
    <xf numFmtId="187" fontId="1" fillId="6" borderId="68" xfId="0" applyNumberFormat="1" applyFont="1" applyFill="1" applyBorder="1" applyAlignment="1">
      <alignment/>
    </xf>
    <xf numFmtId="0" fontId="0" fillId="0" borderId="36" xfId="0" applyBorder="1" applyAlignment="1">
      <alignment horizontal="center"/>
    </xf>
    <xf numFmtId="0" fontId="0" fillId="0" borderId="41" xfId="0" applyBorder="1" applyAlignment="1">
      <alignment horizontal="center"/>
    </xf>
    <xf numFmtId="0" fontId="0" fillId="0" borderId="69" xfId="0" applyBorder="1" applyAlignment="1">
      <alignment horizontal="center"/>
    </xf>
    <xf numFmtId="2" fontId="0" fillId="6" borderId="11" xfId="0" applyNumberFormat="1" applyFont="1" applyFill="1" applyBorder="1" applyAlignment="1">
      <alignment/>
    </xf>
    <xf numFmtId="174" fontId="0" fillId="6" borderId="11" xfId="42" applyNumberFormat="1" applyFont="1" applyFill="1" applyBorder="1" applyAlignment="1">
      <alignment/>
    </xf>
    <xf numFmtId="170" fontId="0" fillId="6" borderId="11" xfId="0" applyNumberFormat="1" applyFont="1" applyFill="1" applyBorder="1" applyAlignment="1">
      <alignment/>
    </xf>
    <xf numFmtId="3" fontId="0" fillId="11" borderId="23" xfId="0" applyNumberFormat="1" applyFill="1" applyBorder="1" applyAlignment="1">
      <alignment/>
    </xf>
    <xf numFmtId="3" fontId="0" fillId="11" borderId="33" xfId="0" applyNumberFormat="1" applyFill="1" applyBorder="1" applyAlignment="1">
      <alignment/>
    </xf>
    <xf numFmtId="0" fontId="0" fillId="22" borderId="32" xfId="0" applyFill="1" applyBorder="1" applyAlignment="1">
      <alignment wrapText="1"/>
    </xf>
    <xf numFmtId="0" fontId="0" fillId="22" borderId="45" xfId="0" applyFill="1" applyBorder="1" applyAlignment="1">
      <alignment wrapText="1"/>
    </xf>
    <xf numFmtId="0" fontId="0" fillId="6" borderId="56" xfId="0" applyFont="1" applyFill="1" applyBorder="1" applyAlignment="1">
      <alignment/>
    </xf>
    <xf numFmtId="0" fontId="1" fillId="23" borderId="23" xfId="0" applyFont="1" applyFill="1" applyBorder="1" applyAlignment="1">
      <alignment wrapText="1"/>
    </xf>
    <xf numFmtId="0" fontId="1" fillId="24" borderId="43" xfId="0" applyFont="1" applyFill="1" applyBorder="1" applyAlignment="1">
      <alignment wrapText="1"/>
    </xf>
    <xf numFmtId="0" fontId="1" fillId="24" borderId="45" xfId="0" applyFont="1" applyFill="1" applyBorder="1" applyAlignment="1">
      <alignment wrapText="1"/>
    </xf>
    <xf numFmtId="0" fontId="1" fillId="23" borderId="60" xfId="0" applyFont="1" applyFill="1" applyBorder="1" applyAlignment="1">
      <alignment wrapText="1"/>
    </xf>
    <xf numFmtId="0" fontId="2" fillId="0" borderId="0" xfId="0" applyFont="1" applyFill="1" applyBorder="1" applyAlignment="1">
      <alignment/>
    </xf>
    <xf numFmtId="0" fontId="0" fillId="6" borderId="42" xfId="0" applyFill="1" applyBorder="1" applyAlignment="1">
      <alignment wrapText="1"/>
    </xf>
    <xf numFmtId="0" fontId="0" fillId="0" borderId="0" xfId="0" applyBorder="1" applyAlignment="1">
      <alignment/>
    </xf>
    <xf numFmtId="0" fontId="0" fillId="6" borderId="31" xfId="0" applyFill="1" applyBorder="1" applyAlignment="1">
      <alignment/>
    </xf>
    <xf numFmtId="0" fontId="0" fillId="0" borderId="11" xfId="0" applyBorder="1" applyAlignment="1">
      <alignment wrapText="1"/>
    </xf>
    <xf numFmtId="0" fontId="8" fillId="0" borderId="38" xfId="53" applyBorder="1" applyAlignment="1">
      <alignment wrapText="1"/>
    </xf>
    <xf numFmtId="0" fontId="0" fillId="0" borderId="22" xfId="0" applyBorder="1" applyAlignment="1">
      <alignment wrapText="1"/>
    </xf>
    <xf numFmtId="0" fontId="0" fillId="0" borderId="30" xfId="0" applyBorder="1" applyAlignment="1">
      <alignment wrapText="1"/>
    </xf>
    <xf numFmtId="0" fontId="0" fillId="0" borderId="21" xfId="0" applyBorder="1" applyAlignment="1">
      <alignment wrapText="1"/>
    </xf>
    <xf numFmtId="0" fontId="0" fillId="0" borderId="0" xfId="0" applyFont="1" applyFill="1" applyAlignment="1">
      <alignment/>
    </xf>
    <xf numFmtId="0" fontId="0" fillId="0" borderId="11" xfId="0" applyFont="1" applyFill="1" applyBorder="1" applyAlignment="1">
      <alignment/>
    </xf>
    <xf numFmtId="0" fontId="0" fillId="23" borderId="32" xfId="0" applyFont="1" applyFill="1" applyBorder="1" applyAlignment="1">
      <alignment wrapText="1"/>
    </xf>
    <xf numFmtId="0" fontId="1" fillId="19" borderId="19" xfId="42" applyNumberFormat="1" applyFont="1" applyFill="1" applyBorder="1" applyAlignment="1">
      <alignment/>
    </xf>
    <xf numFmtId="0" fontId="0" fillId="0" borderId="0" xfId="0" applyFont="1" applyFill="1" applyBorder="1" applyAlignment="1">
      <alignment/>
    </xf>
    <xf numFmtId="170" fontId="0" fillId="0" borderId="0" xfId="0" applyNumberFormat="1" applyFont="1" applyFill="1" applyBorder="1" applyAlignment="1">
      <alignment/>
    </xf>
    <xf numFmtId="174" fontId="1" fillId="0" borderId="0" xfId="42" applyNumberFormat="1" applyFont="1" applyFill="1" applyBorder="1" applyAlignment="1">
      <alignment/>
    </xf>
    <xf numFmtId="170" fontId="1" fillId="0" borderId="0" xfId="0" applyNumberFormat="1" applyFont="1" applyFill="1" applyBorder="1" applyAlignment="1">
      <alignment/>
    </xf>
    <xf numFmtId="170" fontId="0" fillId="0" borderId="0" xfId="0" applyNumberFormat="1" applyFill="1" applyBorder="1" applyAlignment="1">
      <alignment/>
    </xf>
    <xf numFmtId="0" fontId="0" fillId="0" borderId="0" xfId="0" applyFont="1" applyFill="1" applyBorder="1" applyAlignment="1">
      <alignment wrapText="1"/>
    </xf>
    <xf numFmtId="0" fontId="10" fillId="0" borderId="0" xfId="0" applyFont="1" applyFill="1" applyBorder="1" applyAlignment="1">
      <alignment/>
    </xf>
    <xf numFmtId="179" fontId="6" fillId="0" borderId="0" xfId="0" applyNumberFormat="1" applyFont="1" applyAlignment="1">
      <alignment horizontal="right"/>
    </xf>
    <xf numFmtId="9" fontId="6" fillId="0" borderId="0" xfId="59" applyFont="1" applyAlignment="1">
      <alignment horizontal="right"/>
    </xf>
    <xf numFmtId="9" fontId="0" fillId="0" borderId="0" xfId="59" applyAlignment="1">
      <alignment/>
    </xf>
    <xf numFmtId="0" fontId="0" fillId="0" borderId="22" xfId="0" applyFill="1" applyBorder="1" applyAlignment="1">
      <alignment/>
    </xf>
    <xf numFmtId="0" fontId="0" fillId="0" borderId="11" xfId="53" applyFont="1" applyBorder="1" applyAlignment="1">
      <alignment wrapText="1"/>
    </xf>
    <xf numFmtId="0" fontId="0" fillId="0" borderId="30" xfId="0" applyFill="1" applyBorder="1" applyAlignment="1">
      <alignment/>
    </xf>
    <xf numFmtId="0" fontId="0" fillId="0" borderId="38" xfId="0" applyFill="1" applyBorder="1" applyAlignment="1">
      <alignment/>
    </xf>
    <xf numFmtId="187" fontId="0" fillId="0" borderId="37" xfId="42" applyNumberFormat="1" applyFont="1" applyBorder="1" applyAlignment="1">
      <alignment/>
    </xf>
    <xf numFmtId="0" fontId="0" fillId="0" borderId="0" xfId="0" applyFont="1" applyAlignment="1">
      <alignment/>
    </xf>
    <xf numFmtId="0" fontId="0" fillId="0" borderId="0" xfId="0" applyFont="1" applyAlignment="1">
      <alignment wrapText="1"/>
    </xf>
    <xf numFmtId="0" fontId="0" fillId="0" borderId="0" xfId="0" applyFont="1" applyAlignment="1">
      <alignment horizontal="left" indent="4"/>
    </xf>
    <xf numFmtId="0" fontId="0" fillId="0" borderId="0" xfId="0" applyFont="1" applyAlignment="1">
      <alignment horizontal="left" indent="2"/>
    </xf>
    <xf numFmtId="0" fontId="0" fillId="18" borderId="0" xfId="0" applyFont="1" applyFill="1" applyAlignment="1">
      <alignment/>
    </xf>
    <xf numFmtId="0" fontId="0" fillId="18" borderId="0" xfId="0" applyFill="1" applyAlignment="1">
      <alignment/>
    </xf>
    <xf numFmtId="0" fontId="0" fillId="18" borderId="0" xfId="0" applyFont="1" applyFill="1" applyAlignment="1">
      <alignment horizontal="left" indent="4"/>
    </xf>
    <xf numFmtId="0" fontId="1" fillId="22" borderId="0" xfId="0" applyFont="1" applyFill="1" applyAlignment="1">
      <alignment/>
    </xf>
    <xf numFmtId="0" fontId="0" fillId="22" borderId="0" xfId="0" applyFont="1" applyFill="1" applyAlignment="1">
      <alignment/>
    </xf>
    <xf numFmtId="0" fontId="0" fillId="22" borderId="0" xfId="0" applyFill="1" applyAlignment="1">
      <alignment/>
    </xf>
    <xf numFmtId="0" fontId="29" fillId="11" borderId="43" xfId="0" applyFont="1" applyFill="1" applyBorder="1" applyAlignment="1">
      <alignment/>
    </xf>
    <xf numFmtId="0" fontId="0" fillId="11" borderId="42" xfId="0" applyFill="1" applyBorder="1" applyAlignment="1">
      <alignment/>
    </xf>
    <xf numFmtId="0" fontId="0" fillId="0" borderId="0" xfId="0" applyFill="1" applyBorder="1" applyAlignment="1">
      <alignment horizontal="center"/>
    </xf>
    <xf numFmtId="0" fontId="29" fillId="11" borderId="48" xfId="0" applyFont="1" applyFill="1" applyBorder="1" applyAlignment="1">
      <alignment/>
    </xf>
    <xf numFmtId="0" fontId="0" fillId="0" borderId="0" xfId="0" applyFont="1" applyFill="1" applyBorder="1" applyAlignment="1">
      <alignment/>
    </xf>
    <xf numFmtId="0" fontId="0" fillId="0" borderId="51" xfId="0" applyFont="1" applyFill="1" applyBorder="1" applyAlignment="1">
      <alignment/>
    </xf>
    <xf numFmtId="0" fontId="0" fillId="11" borderId="0" xfId="0" applyFill="1" applyBorder="1" applyAlignment="1">
      <alignment/>
    </xf>
    <xf numFmtId="0" fontId="29" fillId="11" borderId="70" xfId="0" applyFont="1" applyFill="1" applyBorder="1" applyAlignment="1">
      <alignment/>
    </xf>
    <xf numFmtId="0" fontId="0" fillId="11" borderId="31" xfId="0" applyFill="1" applyBorder="1" applyAlignment="1">
      <alignment horizontal="center"/>
    </xf>
    <xf numFmtId="0" fontId="0" fillId="11" borderId="42" xfId="0" applyFill="1" applyBorder="1" applyAlignment="1">
      <alignment horizontal="center"/>
    </xf>
    <xf numFmtId="0" fontId="0" fillId="6" borderId="71" xfId="0" applyFont="1" applyFill="1" applyBorder="1" applyAlignment="1">
      <alignment/>
    </xf>
    <xf numFmtId="0" fontId="29" fillId="11" borderId="31" xfId="0" applyFont="1" applyFill="1" applyBorder="1" applyAlignment="1">
      <alignment/>
    </xf>
    <xf numFmtId="0" fontId="0" fillId="6" borderId="72" xfId="0" applyFont="1" applyFill="1" applyBorder="1" applyAlignment="1">
      <alignment/>
    </xf>
    <xf numFmtId="0" fontId="0" fillId="6" borderId="73" xfId="0" applyFont="1" applyFill="1" applyBorder="1" applyAlignment="1">
      <alignment wrapText="1"/>
    </xf>
    <xf numFmtId="0" fontId="0" fillId="6" borderId="34" xfId="0" applyFont="1" applyFill="1" applyBorder="1" applyAlignment="1">
      <alignment wrapText="1"/>
    </xf>
    <xf numFmtId="0" fontId="0" fillId="0" borderId="74" xfId="0" applyBorder="1" applyAlignment="1">
      <alignment/>
    </xf>
    <xf numFmtId="0" fontId="0" fillId="0" borderId="75" xfId="0" applyFont="1" applyFill="1" applyBorder="1" applyAlignment="1">
      <alignment/>
    </xf>
    <xf numFmtId="0" fontId="0" fillId="0" borderId="76" xfId="0" applyBorder="1" applyAlignment="1">
      <alignment/>
    </xf>
    <xf numFmtId="3" fontId="0" fillId="19" borderId="77" xfId="0" applyNumberFormat="1" applyFill="1" applyBorder="1" applyAlignment="1">
      <alignment/>
    </xf>
    <xf numFmtId="0" fontId="0" fillId="0" borderId="11" xfId="0" applyFill="1" applyBorder="1" applyAlignment="1">
      <alignment wrapText="1"/>
    </xf>
    <xf numFmtId="1" fontId="0" fillId="0" borderId="11" xfId="0" applyNumberFormat="1" applyFill="1" applyBorder="1" applyAlignment="1">
      <alignment horizontal="right" wrapText="1"/>
    </xf>
    <xf numFmtId="3" fontId="0" fillId="0" borderId="11" xfId="0" applyNumberFormat="1" applyBorder="1" applyAlignment="1">
      <alignment horizontal="right" wrapText="1"/>
    </xf>
    <xf numFmtId="0" fontId="0" fillId="0" borderId="11" xfId="0" applyBorder="1" applyAlignment="1">
      <alignment horizontal="right" wrapText="1"/>
    </xf>
    <xf numFmtId="0" fontId="0" fillId="0" borderId="11" xfId="0" applyBorder="1" applyAlignment="1">
      <alignment horizontal="left"/>
    </xf>
    <xf numFmtId="0" fontId="0" fillId="6" borderId="31" xfId="0" applyFont="1" applyFill="1" applyBorder="1" applyAlignment="1">
      <alignment/>
    </xf>
    <xf numFmtId="0" fontId="30" fillId="0" borderId="37" xfId="53" applyFont="1" applyBorder="1" applyAlignment="1">
      <alignment wrapText="1"/>
    </xf>
    <xf numFmtId="0" fontId="0" fillId="0" borderId="37" xfId="0" applyFont="1" applyBorder="1" applyAlignment="1">
      <alignment wrapText="1"/>
    </xf>
    <xf numFmtId="0" fontId="30" fillId="0" borderId="61" xfId="53" applyFont="1" applyBorder="1" applyAlignment="1">
      <alignment wrapText="1"/>
    </xf>
    <xf numFmtId="0" fontId="0" fillId="0" borderId="0" xfId="0" applyFont="1" applyBorder="1" applyAlignment="1">
      <alignment/>
    </xf>
    <xf numFmtId="0" fontId="0" fillId="0" borderId="37" xfId="53" applyFont="1" applyBorder="1" applyAlignment="1">
      <alignment wrapText="1"/>
    </xf>
    <xf numFmtId="0" fontId="1" fillId="6" borderId="65" xfId="0" applyFont="1" applyFill="1" applyBorder="1" applyAlignment="1">
      <alignment wrapText="1"/>
    </xf>
    <xf numFmtId="187" fontId="1" fillId="6" borderId="25" xfId="0" applyNumberFormat="1" applyFont="1" applyFill="1" applyBorder="1" applyAlignment="1">
      <alignment/>
    </xf>
    <xf numFmtId="167" fontId="1" fillId="17" borderId="77" xfId="0" applyNumberFormat="1" applyFont="1" applyFill="1" applyBorder="1" applyAlignment="1">
      <alignment wrapText="1"/>
    </xf>
    <xf numFmtId="187" fontId="1" fillId="17" borderId="25" xfId="0" applyNumberFormat="1" applyFont="1" applyFill="1" applyBorder="1" applyAlignment="1">
      <alignment/>
    </xf>
    <xf numFmtId="187" fontId="1" fillId="17" borderId="25" xfId="0" applyNumberFormat="1" applyFont="1" applyFill="1" applyBorder="1" applyAlignment="1">
      <alignment/>
    </xf>
    <xf numFmtId="187" fontId="1" fillId="17" borderId="68" xfId="0" applyNumberFormat="1" applyFont="1" applyFill="1" applyBorder="1" applyAlignment="1">
      <alignment/>
    </xf>
    <xf numFmtId="0" fontId="0" fillId="0" borderId="36" xfId="0" applyBorder="1" applyAlignment="1">
      <alignment horizontal="center"/>
    </xf>
    <xf numFmtId="0" fontId="0" fillId="0" borderId="44" xfId="0" applyBorder="1" applyAlignment="1">
      <alignment horizontal="center"/>
    </xf>
    <xf numFmtId="0" fontId="0" fillId="0" borderId="32" xfId="0" applyBorder="1" applyAlignment="1">
      <alignment horizontal="center"/>
    </xf>
    <xf numFmtId="0" fontId="0" fillId="0" borderId="49" xfId="0" applyBorder="1" applyAlignment="1">
      <alignment horizontal="center"/>
    </xf>
    <xf numFmtId="0" fontId="0" fillId="6" borderId="12" xfId="0" applyFill="1" applyBorder="1" applyAlignment="1">
      <alignment wrapText="1"/>
    </xf>
    <xf numFmtId="0" fontId="8" fillId="0" borderId="11" xfId="53" applyFill="1" applyBorder="1" applyAlignment="1">
      <alignment wrapText="1"/>
    </xf>
    <xf numFmtId="0" fontId="0" fillId="0" borderId="11" xfId="0" applyFont="1" applyFill="1" applyBorder="1" applyAlignment="1">
      <alignment wrapText="1"/>
    </xf>
    <xf numFmtId="0" fontId="30" fillId="0" borderId="11" xfId="53" applyFont="1" applyBorder="1" applyAlignment="1">
      <alignment wrapText="1"/>
    </xf>
    <xf numFmtId="0" fontId="7" fillId="0" borderId="78" xfId="0" applyFont="1" applyBorder="1" applyAlignment="1">
      <alignment horizontal="left" wrapText="1"/>
    </xf>
    <xf numFmtId="0" fontId="7" fillId="0" borderId="35" xfId="0" applyFont="1" applyBorder="1" applyAlignment="1">
      <alignment horizontal="left" wrapText="1"/>
    </xf>
    <xf numFmtId="0" fontId="0" fillId="0" borderId="44" xfId="0" applyBorder="1" applyAlignment="1">
      <alignment horizontal="left" wrapText="1"/>
    </xf>
    <xf numFmtId="0" fontId="0" fillId="0" borderId="32" xfId="0" applyBorder="1" applyAlignment="1">
      <alignment horizontal="left" wrapText="1"/>
    </xf>
    <xf numFmtId="0" fontId="0" fillId="0" borderId="14" xfId="0" applyFont="1" applyFill="1" applyBorder="1" applyAlignment="1">
      <alignment horizontal="left" wrapText="1"/>
    </xf>
    <xf numFmtId="0" fontId="0" fillId="0" borderId="50" xfId="0" applyFont="1" applyFill="1" applyBorder="1" applyAlignment="1">
      <alignment horizontal="left" wrapText="1"/>
    </xf>
    <xf numFmtId="0" fontId="0" fillId="0" borderId="15" xfId="0" applyFont="1" applyFill="1" applyBorder="1" applyAlignment="1">
      <alignment horizontal="left" wrapText="1"/>
    </xf>
    <xf numFmtId="0" fontId="0" fillId="0" borderId="44" xfId="0" applyFill="1" applyBorder="1" applyAlignment="1">
      <alignment horizontal="left" wrapText="1"/>
    </xf>
    <xf numFmtId="0" fontId="0" fillId="0" borderId="32" xfId="0" applyBorder="1" applyAlignment="1">
      <alignment horizontal="left"/>
    </xf>
    <xf numFmtId="0" fontId="1" fillId="6" borderId="41" xfId="0" applyFont="1" applyFill="1" applyBorder="1" applyAlignment="1">
      <alignment horizontal="center"/>
    </xf>
    <xf numFmtId="0" fontId="1" fillId="6" borderId="69" xfId="0" applyFont="1" applyFill="1" applyBorder="1" applyAlignment="1">
      <alignment horizontal="center"/>
    </xf>
    <xf numFmtId="0" fontId="0" fillId="0" borderId="43" xfId="0" applyBorder="1" applyAlignment="1">
      <alignment horizontal="left"/>
    </xf>
    <xf numFmtId="0" fontId="0" fillId="0" borderId="28" xfId="0" applyBorder="1" applyAlignment="1">
      <alignment horizontal="left"/>
    </xf>
    <xf numFmtId="0" fontId="0" fillId="0" borderId="29" xfId="0" applyBorder="1" applyAlignment="1">
      <alignment horizontal="left"/>
    </xf>
    <xf numFmtId="0" fontId="31" fillId="0" borderId="0" xfId="0" applyFont="1" applyAlignment="1">
      <alignment horizontal="left" wrapText="1"/>
    </xf>
    <xf numFmtId="0" fontId="0" fillId="0" borderId="19" xfId="0" applyBorder="1" applyAlignment="1">
      <alignment horizontal="left" wrapText="1"/>
    </xf>
    <xf numFmtId="0" fontId="0" fillId="0" borderId="20" xfId="0" applyBorder="1" applyAlignment="1">
      <alignment horizontal="left" wrapText="1"/>
    </xf>
    <xf numFmtId="0" fontId="0" fillId="0" borderId="22" xfId="0"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51" xfId="0" applyFont="1" applyFill="1" applyBorder="1" applyAlignment="1">
      <alignment horizontal="left"/>
    </xf>
    <xf numFmtId="0" fontId="7" fillId="0" borderId="48" xfId="0" applyFont="1" applyBorder="1" applyAlignment="1">
      <alignment horizontal="center" wrapText="1"/>
    </xf>
    <xf numFmtId="0" fontId="7" fillId="0" borderId="42" xfId="0" applyFont="1" applyBorder="1" applyAlignment="1">
      <alignment horizontal="center" wrapText="1"/>
    </xf>
    <xf numFmtId="0" fontId="7" fillId="0" borderId="31" xfId="0" applyFont="1" applyBorder="1" applyAlignment="1">
      <alignment horizontal="center" wrapText="1"/>
    </xf>
    <xf numFmtId="0" fontId="1" fillId="0" borderId="48" xfId="0" applyFont="1" applyBorder="1" applyAlignment="1">
      <alignment horizontal="left" vertical="top" wrapText="1"/>
    </xf>
    <xf numFmtId="0" fontId="0" fillId="0" borderId="31" xfId="0" applyBorder="1" applyAlignment="1">
      <alignment horizontal="left" vertical="top"/>
    </xf>
    <xf numFmtId="0" fontId="0" fillId="0" borderId="42" xfId="0" applyBorder="1" applyAlignment="1">
      <alignment horizontal="left" vertical="top"/>
    </xf>
    <xf numFmtId="0" fontId="0" fillId="0" borderId="12" xfId="0"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0" fillId="0" borderId="16" xfId="0" applyBorder="1" applyAlignment="1">
      <alignment horizontal="left" vertical="top"/>
    </xf>
    <xf numFmtId="0" fontId="0" fillId="0" borderId="51" xfId="0" applyBorder="1" applyAlignment="1">
      <alignment horizontal="left" vertical="top"/>
    </xf>
    <xf numFmtId="0" fontId="0" fillId="0" borderId="10" xfId="0" applyBorder="1" applyAlignment="1">
      <alignment horizontal="left" vertical="top"/>
    </xf>
    <xf numFmtId="0" fontId="0" fillId="0" borderId="31" xfId="0" applyBorder="1" applyAlignment="1">
      <alignment horizontal="left" vertical="top" wrapText="1"/>
    </xf>
    <xf numFmtId="0" fontId="0" fillId="0" borderId="42" xfId="0" applyBorder="1" applyAlignment="1">
      <alignment horizontal="left" vertical="top" wrapText="1"/>
    </xf>
    <xf numFmtId="0" fontId="0" fillId="0" borderId="12" xfId="0" applyBorder="1" applyAlignment="1">
      <alignment horizontal="left" vertical="top" wrapText="1"/>
    </xf>
    <xf numFmtId="0" fontId="0" fillId="0" borderId="0" xfId="0" applyBorder="1" applyAlignment="1">
      <alignment horizontal="left" vertical="top" wrapText="1"/>
    </xf>
    <xf numFmtId="0" fontId="0" fillId="0" borderId="13" xfId="0" applyBorder="1" applyAlignment="1">
      <alignment horizontal="left" vertical="top" wrapText="1"/>
    </xf>
    <xf numFmtId="0" fontId="0" fillId="0" borderId="16" xfId="0" applyBorder="1" applyAlignment="1">
      <alignment horizontal="left" vertical="top" wrapText="1"/>
    </xf>
    <xf numFmtId="0" fontId="0" fillId="0" borderId="51" xfId="0" applyBorder="1" applyAlignment="1">
      <alignment horizontal="left" vertical="top" wrapText="1"/>
    </xf>
    <xf numFmtId="0" fontId="0" fillId="0" borderId="10" xfId="0" applyBorder="1" applyAlignment="1">
      <alignment horizontal="left" vertical="top" wrapText="1"/>
    </xf>
    <xf numFmtId="0" fontId="0" fillId="0" borderId="17" xfId="0" applyBorder="1" applyAlignment="1">
      <alignment horizontal="left" wrapText="1"/>
    </xf>
    <xf numFmtId="0" fontId="0" fillId="0" borderId="18" xfId="0" applyBorder="1" applyAlignment="1">
      <alignment horizontal="left" wrapText="1"/>
    </xf>
    <xf numFmtId="0" fontId="0" fillId="0" borderId="51" xfId="0" applyFont="1" applyFill="1" applyBorder="1" applyAlignment="1">
      <alignment horizontal="left" wrapText="1"/>
    </xf>
    <xf numFmtId="0" fontId="0" fillId="0" borderId="37" xfId="0" applyBorder="1" applyAlignment="1">
      <alignment horizontal="left" wrapText="1"/>
    </xf>
    <xf numFmtId="0" fontId="1" fillId="16" borderId="22" xfId="0" applyFont="1" applyFill="1" applyBorder="1" applyAlignment="1">
      <alignment horizontal="center" vertical="center" textRotation="90"/>
    </xf>
    <xf numFmtId="0" fontId="0" fillId="6" borderId="11" xfId="0" applyFill="1" applyBorder="1" applyAlignment="1">
      <alignment horizontal="center"/>
    </xf>
    <xf numFmtId="0" fontId="0" fillId="6" borderId="11" xfId="0" applyFill="1" applyBorder="1" applyAlignment="1">
      <alignment horizontal="center" wrapText="1"/>
    </xf>
    <xf numFmtId="0" fontId="0" fillId="6" borderId="37" xfId="0" applyFont="1" applyFill="1" applyBorder="1" applyAlignment="1">
      <alignment horizontal="center"/>
    </xf>
    <xf numFmtId="0" fontId="0" fillId="6" borderId="19" xfId="0" applyFont="1" applyFill="1" applyBorder="1" applyAlignment="1">
      <alignment horizontal="center"/>
    </xf>
    <xf numFmtId="0" fontId="0" fillId="6" borderId="75" xfId="0" applyFill="1" applyBorder="1" applyAlignment="1">
      <alignment horizontal="left" wrapText="1"/>
    </xf>
    <xf numFmtId="0" fontId="0" fillId="6" borderId="79" xfId="0" applyFill="1" applyBorder="1" applyAlignment="1">
      <alignment horizontal="left" wrapText="1"/>
    </xf>
    <xf numFmtId="0" fontId="0" fillId="6" borderId="67" xfId="0" applyFill="1" applyBorder="1" applyAlignment="1">
      <alignment horizontal="left" wrapText="1"/>
    </xf>
    <xf numFmtId="0" fontId="0" fillId="6" borderId="59" xfId="0" applyFill="1" applyBorder="1" applyAlignment="1">
      <alignment horizontal="left" wrapText="1"/>
    </xf>
    <xf numFmtId="0" fontId="0" fillId="6" borderId="0" xfId="0" applyFill="1" applyBorder="1" applyAlignment="1">
      <alignment horizontal="left" wrapText="1"/>
    </xf>
    <xf numFmtId="0" fontId="0" fillId="6" borderId="80" xfId="0" applyFill="1" applyBorder="1" applyAlignment="1">
      <alignment horizontal="left" wrapText="1"/>
    </xf>
    <xf numFmtId="0" fontId="0" fillId="6" borderId="40" xfId="0" applyFill="1" applyBorder="1" applyAlignment="1">
      <alignment horizontal="left" wrapText="1"/>
    </xf>
    <xf numFmtId="0" fontId="0" fillId="6" borderId="50" xfId="0" applyFill="1" applyBorder="1" applyAlignment="1">
      <alignment horizontal="left" wrapText="1"/>
    </xf>
    <xf numFmtId="0" fontId="0" fillId="6" borderId="66" xfId="0" applyFill="1" applyBorder="1" applyAlignment="1">
      <alignment horizontal="left" wrapText="1"/>
    </xf>
    <xf numFmtId="0" fontId="1" fillId="16" borderId="81" xfId="0" applyFont="1" applyFill="1" applyBorder="1" applyAlignment="1">
      <alignment horizontal="center" vertical="center" textRotation="90" wrapText="1"/>
    </xf>
    <xf numFmtId="0" fontId="1" fillId="16" borderId="46" xfId="0" applyFont="1" applyFill="1" applyBorder="1" applyAlignment="1">
      <alignment horizontal="center" vertical="center" textRotation="90" wrapText="1"/>
    </xf>
    <xf numFmtId="0" fontId="1" fillId="16" borderId="53" xfId="0" applyFont="1" applyFill="1" applyBorder="1" applyAlignment="1">
      <alignment horizontal="center" vertical="center" textRotation="90" wrapText="1"/>
    </xf>
    <xf numFmtId="0" fontId="0" fillId="6" borderId="37" xfId="0" applyFill="1" applyBorder="1" applyAlignment="1">
      <alignment horizontal="center" wrapText="1"/>
    </xf>
    <xf numFmtId="0" fontId="0" fillId="6" borderId="63" xfId="0" applyFill="1" applyBorder="1" applyAlignment="1">
      <alignment horizontal="center" wrapText="1"/>
    </xf>
    <xf numFmtId="0" fontId="0" fillId="6" borderId="19" xfId="0" applyFill="1" applyBorder="1" applyAlignment="1">
      <alignment horizontal="center" wrapText="1"/>
    </xf>
    <xf numFmtId="0" fontId="0" fillId="6" borderId="11" xfId="0" applyFill="1" applyBorder="1" applyAlignment="1">
      <alignment horizontal="left" wrapText="1"/>
    </xf>
    <xf numFmtId="0" fontId="0" fillId="6" borderId="11" xfId="0" applyFont="1" applyFill="1" applyBorder="1" applyAlignment="1">
      <alignment horizontal="left" wrapText="1"/>
    </xf>
    <xf numFmtId="0" fontId="0" fillId="6" borderId="50" xfId="0" applyFill="1" applyBorder="1" applyAlignment="1">
      <alignment horizontal="center" wrapText="1"/>
    </xf>
    <xf numFmtId="0" fontId="0" fillId="6" borderId="66" xfId="0" applyFill="1" applyBorder="1" applyAlignment="1">
      <alignment horizontal="center" wrapText="1"/>
    </xf>
    <xf numFmtId="2" fontId="0" fillId="6" borderId="11" xfId="0" applyNumberFormat="1" applyFont="1" applyFill="1" applyBorder="1" applyAlignment="1">
      <alignment wrapText="1"/>
    </xf>
    <xf numFmtId="2" fontId="0" fillId="6" borderId="11" xfId="0" applyNumberFormat="1" applyFont="1" applyFill="1" applyBorder="1" applyAlignment="1">
      <alignment/>
    </xf>
    <xf numFmtId="0" fontId="0" fillId="6" borderId="37" xfId="0" applyFill="1" applyBorder="1" applyAlignment="1">
      <alignment horizontal="center"/>
    </xf>
    <xf numFmtId="0" fontId="0" fillId="6" borderId="19" xfId="0" applyFill="1" applyBorder="1" applyAlignment="1">
      <alignment horizontal="center"/>
    </xf>
    <xf numFmtId="0" fontId="0" fillId="6" borderId="63" xfId="0" applyFill="1" applyBorder="1" applyAlignment="1">
      <alignment horizontal="center"/>
    </xf>
    <xf numFmtId="0" fontId="0" fillId="0" borderId="12" xfId="0" applyBorder="1" applyAlignment="1">
      <alignment horizontal="left" wrapText="1"/>
    </xf>
    <xf numFmtId="0" fontId="0" fillId="0" borderId="0" xfId="0" applyBorder="1" applyAlignment="1">
      <alignment horizontal="left" wrapText="1"/>
    </xf>
    <xf numFmtId="0" fontId="1" fillId="16" borderId="22" xfId="0" applyFont="1" applyFill="1" applyBorder="1" applyAlignment="1">
      <alignment horizontal="center" vertical="center" textRotation="90" wrapText="1"/>
    </xf>
    <xf numFmtId="0" fontId="1" fillId="11" borderId="12" xfId="0" applyFont="1" applyFill="1" applyBorder="1" applyAlignment="1">
      <alignment horizontal="left"/>
    </xf>
    <xf numFmtId="0" fontId="1" fillId="11" borderId="0" xfId="0" applyFont="1" applyFill="1" applyBorder="1" applyAlignment="1">
      <alignment horizontal="left"/>
    </xf>
    <xf numFmtId="0" fontId="7" fillId="0" borderId="0" xfId="0" applyFont="1" applyFill="1" applyBorder="1" applyAlignment="1">
      <alignment horizontal="center" wrapText="1"/>
    </xf>
    <xf numFmtId="0" fontId="0" fillId="0" borderId="43" xfId="0" applyFont="1" applyFill="1" applyBorder="1" applyAlignment="1">
      <alignment horizontal="center"/>
    </xf>
    <xf numFmtId="0" fontId="0" fillId="0" borderId="28" xfId="0" applyFont="1" applyFill="1" applyBorder="1" applyAlignment="1">
      <alignment horizontal="center"/>
    </xf>
    <xf numFmtId="0" fontId="0" fillId="0" borderId="29" xfId="0" applyFont="1" applyFill="1" applyBorder="1" applyAlignment="1">
      <alignment horizontal="center"/>
    </xf>
    <xf numFmtId="0" fontId="0" fillId="0" borderId="73" xfId="0" applyBorder="1" applyAlignment="1">
      <alignment horizontal="left" wrapText="1"/>
    </xf>
    <xf numFmtId="0" fontId="0" fillId="0" borderId="82" xfId="0" applyBorder="1" applyAlignment="1">
      <alignment horizontal="left" wrapText="1"/>
    </xf>
    <xf numFmtId="0" fontId="0" fillId="0" borderId="60" xfId="0" applyBorder="1" applyAlignment="1">
      <alignment horizontal="left" wrapText="1"/>
    </xf>
    <xf numFmtId="0" fontId="0" fillId="0" borderId="72" xfId="0" applyBorder="1" applyAlignment="1">
      <alignment horizontal="left" wrapText="1"/>
    </xf>
    <xf numFmtId="0" fontId="0" fillId="0" borderId="83" xfId="0" applyBorder="1" applyAlignment="1">
      <alignment horizontal="left" wrapText="1"/>
    </xf>
    <xf numFmtId="0" fontId="11" fillId="0" borderId="43" xfId="0" applyFont="1" applyFill="1" applyBorder="1" applyAlignment="1">
      <alignment horizontal="left"/>
    </xf>
    <xf numFmtId="0" fontId="11" fillId="0" borderId="28" xfId="0" applyFont="1" applyFill="1" applyBorder="1" applyAlignment="1">
      <alignment horizontal="left"/>
    </xf>
    <xf numFmtId="0" fontId="11" fillId="0" borderId="29" xfId="0" applyFont="1" applyFill="1" applyBorder="1" applyAlignment="1">
      <alignment horizontal="left"/>
    </xf>
    <xf numFmtId="0" fontId="0" fillId="0" borderId="43" xfId="0" applyBorder="1" applyAlignment="1">
      <alignment horizontal="left" wrapText="1"/>
    </xf>
    <xf numFmtId="0" fontId="0" fillId="0" borderId="28" xfId="0" applyBorder="1" applyAlignment="1">
      <alignment horizontal="left" wrapText="1"/>
    </xf>
    <xf numFmtId="0" fontId="0" fillId="0" borderId="29" xfId="0" applyBorder="1" applyAlignment="1">
      <alignment horizontal="left" wrapText="1"/>
    </xf>
    <xf numFmtId="0" fontId="0" fillId="0" borderId="0" xfId="0" applyFont="1" applyFill="1" applyBorder="1" applyAlignment="1">
      <alignment horizontal="left" vertical="top" wrapText="1"/>
    </xf>
    <xf numFmtId="0" fontId="0" fillId="0" borderId="51" xfId="0" applyFont="1" applyFill="1" applyBorder="1" applyAlignment="1">
      <alignment horizontal="left" vertical="top" wrapText="1"/>
    </xf>
    <xf numFmtId="0" fontId="0" fillId="0" borderId="19" xfId="0" applyFont="1" applyBorder="1" applyAlignment="1">
      <alignment horizontal="left" wrapText="1"/>
    </xf>
    <xf numFmtId="0" fontId="0" fillId="0" borderId="48" xfId="0" applyFont="1" applyFill="1" applyBorder="1" applyAlignment="1">
      <alignment horizontal="left" wrapText="1"/>
    </xf>
    <xf numFmtId="0" fontId="0" fillId="0" borderId="31" xfId="0" applyFont="1" applyFill="1" applyBorder="1" applyAlignment="1">
      <alignment horizontal="left" wrapText="1"/>
    </xf>
    <xf numFmtId="0" fontId="0" fillId="0" borderId="12" xfId="0" applyFont="1" applyFill="1" applyBorder="1" applyAlignment="1">
      <alignment horizontal="left" wrapText="1"/>
    </xf>
    <xf numFmtId="0" fontId="0" fillId="0" borderId="16" xfId="0" applyFont="1" applyFill="1" applyBorder="1" applyAlignment="1">
      <alignment horizontal="left"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22" xfId="0" applyBorder="1" applyAlignment="1">
      <alignment horizontal="right"/>
    </xf>
    <xf numFmtId="0" fontId="29" fillId="11" borderId="43" xfId="0" applyFont="1" applyFill="1" applyBorder="1" applyAlignment="1">
      <alignment horizontal="left"/>
    </xf>
    <xf numFmtId="0" fontId="29" fillId="11" borderId="28" xfId="0" applyFont="1" applyFill="1" applyBorder="1" applyAlignment="1">
      <alignment horizontal="left"/>
    </xf>
    <xf numFmtId="0" fontId="29" fillId="11" borderId="29"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D5151"/>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CC66"/>
      <rgbColor rgb="00993366"/>
      <rgbColor rgb="00FFFFCC"/>
      <rgbColor rgb="00CCFFFF"/>
      <rgbColor rgb="00660066"/>
      <rgbColor rgb="00FF8080"/>
      <rgbColor rgb="0066FF33"/>
      <rgbColor rgb="0033CC33"/>
      <rgbColor rgb="00000080"/>
      <rgbColor rgb="00FF00FF"/>
      <rgbColor rgb="00FFFF00"/>
      <rgbColor rgb="0000FFFF"/>
      <rgbColor rgb="00800080"/>
      <rgbColor rgb="00A0EC18"/>
      <rgbColor rgb="0099FF33"/>
      <rgbColor rgb="0000CC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epa.gov/cleanenergy/energy-resources/egrid/index.html" TargetMode="External" /><Relationship Id="rId2" Type="http://schemas.openxmlformats.org/officeDocument/2006/relationships/hyperlink" Target="http://www.theclimateregistry.org/downloads/GRP.pdf" TargetMode="External" /><Relationship Id="rId3" Type="http://schemas.openxmlformats.org/officeDocument/2006/relationships/hyperlink" Target="http://www.epa.gov/cppd/" TargetMode="External" /><Relationship Id="rId4" Type="http://schemas.openxmlformats.org/officeDocument/2006/relationships/hyperlink" Target="http://www.epa.gov/airmarkt/progsregs/epa-ipm/index.html" TargetMode="External" /><Relationship Id="rId5" Type="http://schemas.openxmlformats.org/officeDocument/2006/relationships/hyperlink" Target="http://www.energystar.gov/index.cfm?c=cfls.pr_cfls" TargetMode="External" /><Relationship Id="rId6" Type="http://schemas.openxmlformats.org/officeDocument/2006/relationships/hyperlink" Target="http://www.epa.gov/climatechange/emissions/downloads/emissionsfactorsbrochure2004.pdf" TargetMode="External" /><Relationship Id="rId7" Type="http://schemas.openxmlformats.org/officeDocument/2006/relationships/hyperlink" Target="http://www.epa.gov/climatechange/emissions/usgginv_archive.html" TargetMode="External" /><Relationship Id="rId8" Type="http://schemas.openxmlformats.org/officeDocument/2006/relationships/hyperlink" Target="http://tonto.eia.doe.gov/FTPROOT/multifuel/038406.pdf" TargetMode="External" /><Relationship Id="rId9" Type="http://schemas.openxmlformats.org/officeDocument/2006/relationships/hyperlink" Target="http://www.epa.gov/oms/renewablefuels/420f07035.htm" TargetMode="External" /><Relationship Id="rId10" Type="http://schemas.openxmlformats.org/officeDocument/2006/relationships/hyperlink" Target="http://www.eia.doe.gov/emeu/rtecs/nhts_survey/2001/index.html" TargetMode="External" /><Relationship Id="rId11" Type="http://schemas.openxmlformats.org/officeDocument/2006/relationships/hyperlink" Target="http://www.ipcc.ch/ipccreports/ar4-wg1.htm" TargetMode="External" /><Relationship Id="rId12" Type="http://schemas.openxmlformats.org/officeDocument/2006/relationships/hyperlink" Target="http://www.bts.gov/publications/national_transportation_statistics/html/table_04_21.html" TargetMode="External" /><Relationship Id="rId13" Type="http://schemas.openxmlformats.org/officeDocument/2006/relationships/hyperlink" Target="http://www.epa.gov/WaterSense/calculator/WaterSenseCalculator.xls" TargetMode="External" /><Relationship Id="rId1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epa.gov/opptintr/exposure/pubs/chemsteer.htm" TargetMode="External" /><Relationship Id="rId2" Type="http://schemas.openxmlformats.org/officeDocument/2006/relationships/hyperlink" Target="http://www.epa.gov/climatechange/wycd/waste/calculators/Warm_home.html" TargetMode="External" /><Relationship Id="rId3" Type="http://schemas.openxmlformats.org/officeDocument/2006/relationships/hyperlink" Target="http://www.ghgprotocol.org/calculation-tools/all-tools" TargetMode="External" /><Relationship Id="rId4" Type="http://schemas.openxmlformats.org/officeDocument/2006/relationships/hyperlink" Target="http://www.energystar.gov/index.cfm?c=cfls.pr_cfls" TargetMode="External" /><Relationship Id="rId5" Type="http://schemas.openxmlformats.org/officeDocument/2006/relationships/hyperlink" Target="http://www.epa.gov/climateleaders/documents/sgec_tool_v2%208.xls" TargetMode="External" /><Relationship Id="rId6"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3"/>
  <sheetViews>
    <sheetView tabSelected="1" zoomScale="95" zoomScaleNormal="95" workbookViewId="0" topLeftCell="A1">
      <selection activeCell="B9" sqref="B9"/>
    </sheetView>
  </sheetViews>
  <sheetFormatPr defaultColWidth="9.140625" defaultRowHeight="12.75"/>
  <cols>
    <col min="1" max="1" width="3.7109375" style="253" customWidth="1"/>
    <col min="2" max="2" width="129.140625" style="253" customWidth="1"/>
    <col min="3" max="3" width="4.00390625" style="0" customWidth="1"/>
  </cols>
  <sheetData>
    <row r="1" spans="1:3" ht="12.75">
      <c r="A1" s="260" t="s">
        <v>376</v>
      </c>
      <c r="B1" s="261"/>
      <c r="C1" s="262"/>
    </row>
    <row r="2" spans="1:3" ht="12.75">
      <c r="A2" s="257"/>
      <c r="B2" s="257"/>
      <c r="C2" s="258"/>
    </row>
    <row r="3" spans="1:3" ht="120" customHeight="1">
      <c r="A3" s="257"/>
      <c r="B3" s="254" t="s">
        <v>11</v>
      </c>
      <c r="C3" s="258"/>
    </row>
    <row r="4" spans="1:3" ht="63" customHeight="1">
      <c r="A4" s="257"/>
      <c r="B4" s="254" t="s">
        <v>530</v>
      </c>
      <c r="C4" s="258"/>
    </row>
    <row r="5" spans="1:3" ht="51" customHeight="1">
      <c r="A5" s="257"/>
      <c r="B5" s="254" t="s">
        <v>375</v>
      </c>
      <c r="C5" s="258"/>
    </row>
    <row r="6" spans="1:3" ht="133.5" customHeight="1">
      <c r="A6" s="257"/>
      <c r="B6" s="254" t="s">
        <v>12</v>
      </c>
      <c r="C6" s="258"/>
    </row>
    <row r="7" spans="1:3" ht="12.75">
      <c r="A7" s="257"/>
      <c r="B7" s="259"/>
      <c r="C7" s="258"/>
    </row>
    <row r="8" ht="12.75">
      <c r="B8" s="255"/>
    </row>
    <row r="9" ht="12.75">
      <c r="B9" s="255"/>
    </row>
    <row r="10" ht="12.75">
      <c r="B10" s="255"/>
    </row>
    <row r="11" ht="12.75">
      <c r="B11" s="255"/>
    </row>
    <row r="12" ht="12.75">
      <c r="B12" s="255"/>
    </row>
    <row r="13" ht="12.75">
      <c r="B13" s="256"/>
    </row>
    <row r="14" ht="37.5" customHeight="1"/>
    <row r="15" ht="51" customHeight="1"/>
    <row r="17" ht="84" customHeight="1"/>
    <row r="18" ht="84" customHeight="1"/>
  </sheetData>
  <printOptions/>
  <pageMargins left="0.75" right="0.75" top="1" bottom="1" header="0.5" footer="0.5"/>
  <pageSetup horizontalDpi="600" verticalDpi="600" orientation="landscape" scale="85" r:id="rId1"/>
</worksheet>
</file>

<file path=xl/worksheets/sheet10.xml><?xml version="1.0" encoding="utf-8"?>
<worksheet xmlns="http://schemas.openxmlformats.org/spreadsheetml/2006/main" xmlns:r="http://schemas.openxmlformats.org/officeDocument/2006/relationships">
  <sheetPr>
    <pageSetUpPr fitToPage="1"/>
  </sheetPr>
  <dimension ref="A1:E16"/>
  <sheetViews>
    <sheetView zoomScale="80" zoomScaleNormal="80" workbookViewId="0" topLeftCell="A1">
      <pane xSplit="2" ySplit="2" topLeftCell="C3" activePane="bottomRight" state="frozen"/>
      <selection pane="topLeft" activeCell="A1" sqref="A1"/>
      <selection pane="topRight" activeCell="C1" sqref="C1"/>
      <selection pane="bottomLeft" activeCell="A3" sqref="A3"/>
      <selection pane="bottomRight" activeCell="C1" sqref="C1"/>
    </sheetView>
  </sheetViews>
  <sheetFormatPr defaultColWidth="9.140625" defaultRowHeight="12.75"/>
  <cols>
    <col min="1" max="1" width="8.7109375" style="0" customWidth="1"/>
    <col min="2" max="2" width="55.7109375" style="0" customWidth="1"/>
    <col min="3" max="3" width="37.8515625" style="1" customWidth="1"/>
    <col min="4" max="4" width="15.7109375" style="0" customWidth="1"/>
    <col min="5" max="5" width="57.421875" style="1" customWidth="1"/>
  </cols>
  <sheetData>
    <row r="1" spans="1:5" ht="13.5" thickBot="1">
      <c r="A1" s="23" t="s">
        <v>422</v>
      </c>
      <c r="B1" s="91"/>
      <c r="C1" s="92"/>
      <c r="D1" s="92"/>
      <c r="E1" s="93"/>
    </row>
    <row r="2" spans="1:5" ht="12.75">
      <c r="A2" s="130" t="s">
        <v>487</v>
      </c>
      <c r="B2" s="129" t="s">
        <v>418</v>
      </c>
      <c r="C2" s="94" t="s">
        <v>419</v>
      </c>
      <c r="D2" s="95" t="s">
        <v>420</v>
      </c>
      <c r="E2" s="96" t="s">
        <v>421</v>
      </c>
    </row>
    <row r="3" spans="1:5" ht="30.75" customHeight="1">
      <c r="A3" s="410">
        <v>1</v>
      </c>
      <c r="B3" s="322" t="s">
        <v>66</v>
      </c>
      <c r="C3" s="97" t="s">
        <v>424</v>
      </c>
      <c r="D3" s="5" t="s">
        <v>30</v>
      </c>
      <c r="E3" s="323" t="s">
        <v>370</v>
      </c>
    </row>
    <row r="4" spans="1:5" ht="30.75" customHeight="1">
      <c r="A4" s="410"/>
      <c r="B4" s="322"/>
      <c r="C4" s="97" t="s">
        <v>425</v>
      </c>
      <c r="D4" s="98" t="s">
        <v>31</v>
      </c>
      <c r="E4" s="323"/>
    </row>
    <row r="5" spans="1:5" ht="30.75" customHeight="1">
      <c r="A5" s="410"/>
      <c r="B5" s="322"/>
      <c r="C5" s="97" t="s">
        <v>423</v>
      </c>
      <c r="D5" s="5" t="s">
        <v>32</v>
      </c>
      <c r="E5" s="323"/>
    </row>
    <row r="6" spans="1:5" ht="51">
      <c r="A6" s="131">
        <v>2</v>
      </c>
      <c r="B6" s="128" t="s">
        <v>489</v>
      </c>
      <c r="C6" s="97" t="s">
        <v>493</v>
      </c>
      <c r="D6" s="5" t="s">
        <v>494</v>
      </c>
      <c r="E6" s="99" t="s">
        <v>27</v>
      </c>
    </row>
    <row r="7" spans="1:5" ht="147.75" customHeight="1">
      <c r="A7" s="131">
        <v>3</v>
      </c>
      <c r="B7" s="128" t="s">
        <v>491</v>
      </c>
      <c r="C7" s="97" t="s">
        <v>417</v>
      </c>
      <c r="D7" s="5" t="s">
        <v>492</v>
      </c>
      <c r="E7" s="99" t="s">
        <v>478</v>
      </c>
    </row>
    <row r="8" spans="1:5" ht="141.75" customHeight="1">
      <c r="A8" s="131">
        <v>4</v>
      </c>
      <c r="B8" s="128" t="s">
        <v>490</v>
      </c>
      <c r="C8" s="97" t="s">
        <v>28</v>
      </c>
      <c r="D8" s="5" t="s">
        <v>29</v>
      </c>
      <c r="E8" s="99" t="s">
        <v>373</v>
      </c>
    </row>
    <row r="9" spans="1:5" ht="91.5" customHeight="1">
      <c r="A9" s="131">
        <v>5</v>
      </c>
      <c r="B9" s="229" t="s">
        <v>391</v>
      </c>
      <c r="C9" s="97" t="s">
        <v>233</v>
      </c>
      <c r="D9" s="5" t="s">
        <v>232</v>
      </c>
      <c r="E9" s="99" t="s">
        <v>236</v>
      </c>
    </row>
    <row r="10" spans="1:5" ht="219.75" customHeight="1">
      <c r="A10" s="131">
        <v>6</v>
      </c>
      <c r="B10" s="128" t="s">
        <v>33</v>
      </c>
      <c r="C10" s="97" t="s">
        <v>34</v>
      </c>
      <c r="D10" s="5" t="s">
        <v>32</v>
      </c>
      <c r="E10" s="99" t="s">
        <v>377</v>
      </c>
    </row>
    <row r="11" spans="1:5" ht="83.25" customHeight="1">
      <c r="A11" s="131">
        <v>7</v>
      </c>
      <c r="B11" s="128" t="s">
        <v>416</v>
      </c>
      <c r="C11" s="97" t="s">
        <v>35</v>
      </c>
      <c r="D11" s="5" t="s">
        <v>36</v>
      </c>
      <c r="E11" s="99" t="s">
        <v>395</v>
      </c>
    </row>
    <row r="12" spans="1:5" ht="198" customHeight="1">
      <c r="A12" s="131">
        <v>8</v>
      </c>
      <c r="B12" s="128" t="s">
        <v>37</v>
      </c>
      <c r="C12" s="97" t="s">
        <v>38</v>
      </c>
      <c r="D12" s="5" t="s">
        <v>32</v>
      </c>
      <c r="E12" s="99" t="s">
        <v>22</v>
      </c>
    </row>
    <row r="13" spans="1:5" ht="139.5" customHeight="1">
      <c r="A13" s="131">
        <v>9</v>
      </c>
      <c r="B13" s="128" t="s">
        <v>488</v>
      </c>
      <c r="C13" s="97" t="s">
        <v>39</v>
      </c>
      <c r="D13" s="5" t="s">
        <v>40</v>
      </c>
      <c r="E13" s="99" t="s">
        <v>41</v>
      </c>
    </row>
    <row r="14" spans="1:5" ht="74.25" customHeight="1">
      <c r="A14" s="131">
        <v>10</v>
      </c>
      <c r="B14" s="128" t="s">
        <v>392</v>
      </c>
      <c r="C14" s="97" t="s">
        <v>42</v>
      </c>
      <c r="D14" s="286" t="s">
        <v>43</v>
      </c>
      <c r="E14" s="99" t="s">
        <v>479</v>
      </c>
    </row>
    <row r="15" spans="1:5" ht="200.25" customHeight="1">
      <c r="A15" s="248">
        <v>11</v>
      </c>
      <c r="B15" s="229" t="s">
        <v>552</v>
      </c>
      <c r="C15" s="249" t="s">
        <v>397</v>
      </c>
      <c r="D15" s="286">
        <v>2000</v>
      </c>
      <c r="E15" s="99" t="s">
        <v>551</v>
      </c>
    </row>
    <row r="16" spans="1:5" ht="54.75" customHeight="1" thickBot="1">
      <c r="A16" s="250">
        <v>12</v>
      </c>
      <c r="B16" s="57" t="s">
        <v>455</v>
      </c>
      <c r="C16" s="230" t="s">
        <v>453</v>
      </c>
      <c r="D16" s="251" t="s">
        <v>454</v>
      </c>
      <c r="E16" s="233" t="s">
        <v>456</v>
      </c>
    </row>
  </sheetData>
  <sheetProtection/>
  <mergeCells count="3">
    <mergeCell ref="B3:B5"/>
    <mergeCell ref="E3:E5"/>
    <mergeCell ref="A3:A5"/>
  </mergeCells>
  <hyperlinks>
    <hyperlink ref="C5" r:id="rId1" display="http://www.epa.gov/cleanenergy/energy-resources/egrid/index.html"/>
    <hyperlink ref="C8" r:id="rId2" display="http://www.theclimateregistry.org/downloads/GRP.pdf"/>
    <hyperlink ref="C3" r:id="rId3" display="http://www.epa.gov/cppd/"/>
    <hyperlink ref="C4" r:id="rId4" display="http://www.epa.gov/airmarkt/progsregs/epa-ipm/index.html"/>
    <hyperlink ref="C7" r:id="rId5" display="http://www.energystar.gov/index.cfm?c=cfls.pr_cfls"/>
    <hyperlink ref="C6" r:id="rId6" display="http://www.epa.gov/climatechange/emissions/downloads/emissionsfactorsbrochure2004.pdf"/>
    <hyperlink ref="C10" r:id="rId7" display="http://www.epa.gov/climatechange/emissions/usgginv_archive.html"/>
    <hyperlink ref="C11" r:id="rId8" display="http://tonto.eia.doe.gov/FTPROOT/multifuel/038406.pdf"/>
    <hyperlink ref="C12" r:id="rId9" display="http://www.epa.gov/oms/renewablefuels/420f07035.htm"/>
    <hyperlink ref="C13" r:id="rId10" display="http://www.eia.doe.gov/emeu/rtecs/nhts_survey/2001/index.html"/>
    <hyperlink ref="C14" r:id="rId11" display="http://www.ipcc.ch/ipccreports/ar4-wg1.htm"/>
    <hyperlink ref="C9" r:id="rId12" display="http://www.bts.gov/publications/national_transportation_statistics/html/table_04_21.html "/>
    <hyperlink ref="C16" r:id="rId13" display="http://www.epa.gov/WaterSense/calculator/WaterSenseCalculator.xls"/>
  </hyperlinks>
  <printOptions/>
  <pageMargins left="0.75" right="0.75" top="1" bottom="1" header="0.5" footer="0.5"/>
  <pageSetup fitToHeight="2" fitToWidth="1" horizontalDpi="600" verticalDpi="600" orientation="landscape" scale="60" r:id="rId14"/>
</worksheet>
</file>

<file path=xl/worksheets/sheet11.xml><?xml version="1.0" encoding="utf-8"?>
<worksheet xmlns="http://schemas.openxmlformats.org/spreadsheetml/2006/main" xmlns:r="http://schemas.openxmlformats.org/officeDocument/2006/relationships">
  <dimension ref="A1:D11"/>
  <sheetViews>
    <sheetView view="pageBreakPreview" zoomScale="60" zoomScaleNormal="80" workbookViewId="0" topLeftCell="A1">
      <selection activeCell="D3" sqref="D3"/>
    </sheetView>
  </sheetViews>
  <sheetFormatPr defaultColWidth="9.140625" defaultRowHeight="12.75"/>
  <cols>
    <col min="1" max="1" width="38.57421875" style="0" customWidth="1"/>
    <col min="2" max="2" width="36.57421875" style="227" customWidth="1"/>
    <col min="3" max="3" width="32.28125" style="291" customWidth="1"/>
    <col min="4" max="4" width="65.7109375" style="1" customWidth="1"/>
  </cols>
  <sheetData>
    <row r="1" spans="1:4" ht="16.5" thickBot="1">
      <c r="A1" s="411" t="s">
        <v>443</v>
      </c>
      <c r="B1" s="412"/>
      <c r="C1" s="412"/>
      <c r="D1" s="413"/>
    </row>
    <row r="2" spans="1:4" ht="12.75">
      <c r="A2" s="303" t="s">
        <v>444</v>
      </c>
      <c r="B2" s="228" t="s">
        <v>445</v>
      </c>
      <c r="C2" s="287" t="s">
        <v>553</v>
      </c>
      <c r="D2" s="226" t="s">
        <v>25</v>
      </c>
    </row>
    <row r="3" spans="1:4" s="6" customFormat="1" ht="121.5" customHeight="1">
      <c r="A3" s="282" t="s">
        <v>556</v>
      </c>
      <c r="B3" s="304" t="s">
        <v>380</v>
      </c>
      <c r="C3" s="305" t="s">
        <v>381</v>
      </c>
      <c r="D3" s="282" t="s">
        <v>394</v>
      </c>
    </row>
    <row r="4" spans="1:4" ht="72" customHeight="1">
      <c r="A4" s="229" t="s">
        <v>450</v>
      </c>
      <c r="B4" s="97" t="s">
        <v>449</v>
      </c>
      <c r="C4" s="306" t="s">
        <v>441</v>
      </c>
      <c r="D4" s="229" t="s">
        <v>203</v>
      </c>
    </row>
    <row r="5" spans="1:4" ht="125.25" customHeight="1">
      <c r="A5" s="229" t="s">
        <v>446</v>
      </c>
      <c r="B5" s="97" t="s">
        <v>557</v>
      </c>
      <c r="C5" s="306" t="s">
        <v>554</v>
      </c>
      <c r="D5" s="229" t="s">
        <v>457</v>
      </c>
    </row>
    <row r="6" spans="1:4" ht="38.25">
      <c r="A6" s="231" t="s">
        <v>201</v>
      </c>
      <c r="B6" s="97" t="s">
        <v>417</v>
      </c>
      <c r="C6" s="292" t="s">
        <v>76</v>
      </c>
      <c r="D6" s="99" t="s">
        <v>202</v>
      </c>
    </row>
    <row r="7" spans="1:4" ht="95.25" customHeight="1">
      <c r="A7" s="231" t="s">
        <v>447</v>
      </c>
      <c r="B7" s="97" t="s">
        <v>452</v>
      </c>
      <c r="C7" s="288" t="s">
        <v>441</v>
      </c>
      <c r="D7" s="99" t="s">
        <v>434</v>
      </c>
    </row>
    <row r="8" spans="1:4" ht="76.5">
      <c r="A8" s="231" t="s">
        <v>459</v>
      </c>
      <c r="B8" s="229" t="s">
        <v>451</v>
      </c>
      <c r="C8" s="289" t="s">
        <v>555</v>
      </c>
      <c r="D8" s="99" t="s">
        <v>458</v>
      </c>
    </row>
    <row r="9" spans="1:4" ht="126" customHeight="1" thickBot="1">
      <c r="A9" s="232" t="s">
        <v>448</v>
      </c>
      <c r="B9" s="230" t="s">
        <v>460</v>
      </c>
      <c r="C9" s="290" t="s">
        <v>441</v>
      </c>
      <c r="D9" s="233" t="s">
        <v>393</v>
      </c>
    </row>
    <row r="11" spans="1:3" ht="12.75">
      <c r="A11" s="2"/>
      <c r="B11" s="2"/>
      <c r="C11" s="238"/>
    </row>
  </sheetData>
  <sheetProtection/>
  <mergeCells count="1">
    <mergeCell ref="A1:D1"/>
  </mergeCells>
  <hyperlinks>
    <hyperlink ref="B4" r:id="rId1" display="http://www.epa.gov/opptintr/exposure/pubs/chemsteer.htm "/>
    <hyperlink ref="B7" r:id="rId2" display="http://www.epa.gov/climatechange/wycd/waste/calculators/Warm_home.html "/>
    <hyperlink ref="B9" r:id="rId3" display="http://www.ghgprotocol.org/calculation-tools/all-tools "/>
    <hyperlink ref="B6" r:id="rId4" display="http://www.energystar.gov/index.cfm?c=cfls.pr_cfls"/>
    <hyperlink ref="B3" r:id="rId5" display="http://www.epa.gov/climateleaders/documents/sgec_tool_v2%208.xls"/>
  </hyperlinks>
  <printOptions/>
  <pageMargins left="0.75" right="0.75" top="1" bottom="1" header="0.5" footer="0.5"/>
  <pageSetup fitToHeight="3" horizontalDpi="600" verticalDpi="600" orientation="landscape" scale="65" r:id="rId6"/>
</worksheet>
</file>

<file path=xl/worksheets/sheet12.xml><?xml version="1.0" encoding="utf-8"?>
<worksheet xmlns="http://schemas.openxmlformats.org/spreadsheetml/2006/main" xmlns:r="http://schemas.openxmlformats.org/officeDocument/2006/relationships">
  <dimension ref="A1:E33"/>
  <sheetViews>
    <sheetView zoomScalePageLayoutView="0" workbookViewId="0" topLeftCell="A1">
      <selection activeCell="E25" sqref="E25"/>
    </sheetView>
  </sheetViews>
  <sheetFormatPr defaultColWidth="9.140625" defaultRowHeight="12.75"/>
  <cols>
    <col min="1" max="1" width="36.140625" style="0" customWidth="1"/>
    <col min="2" max="2" width="40.28125" style="0" customWidth="1"/>
    <col min="3" max="3" width="13.8515625" style="0" customWidth="1"/>
    <col min="4" max="4" width="11.421875" style="0" customWidth="1"/>
    <col min="5" max="5" width="11.7109375" style="0" customWidth="1"/>
  </cols>
  <sheetData>
    <row r="1" spans="1:5" ht="13.5" thickBot="1">
      <c r="A1" s="69" t="s">
        <v>178</v>
      </c>
      <c r="B1" s="70"/>
      <c r="C1" s="6"/>
      <c r="D1" s="6"/>
      <c r="E1" s="6"/>
    </row>
    <row r="2" spans="1:2" ht="12.75">
      <c r="A2" s="15" t="s">
        <v>158</v>
      </c>
      <c r="B2" s="16" t="s">
        <v>157</v>
      </c>
    </row>
    <row r="3" spans="1:2" ht="12.75">
      <c r="A3" s="7" t="s">
        <v>136</v>
      </c>
      <c r="B3" s="8" t="s">
        <v>137</v>
      </c>
    </row>
    <row r="4" spans="1:2" ht="12.75">
      <c r="A4" s="7" t="s">
        <v>463</v>
      </c>
      <c r="B4" s="8" t="s">
        <v>464</v>
      </c>
    </row>
    <row r="5" spans="1:2" ht="12.75">
      <c r="A5" s="7" t="s">
        <v>465</v>
      </c>
      <c r="B5" s="8" t="s">
        <v>466</v>
      </c>
    </row>
    <row r="6" spans="1:2" ht="12.75">
      <c r="A6" s="7" t="s">
        <v>113</v>
      </c>
      <c r="B6" s="8" t="s">
        <v>132</v>
      </c>
    </row>
    <row r="7" spans="1:2" ht="12.75">
      <c r="A7" s="7" t="s">
        <v>128</v>
      </c>
      <c r="B7" s="8" t="s">
        <v>133</v>
      </c>
    </row>
    <row r="8" spans="1:2" ht="12.75">
      <c r="A8" s="7" t="s">
        <v>134</v>
      </c>
      <c r="B8" s="8" t="s">
        <v>135</v>
      </c>
    </row>
    <row r="9" spans="1:2" ht="12.75">
      <c r="A9" s="7" t="s">
        <v>138</v>
      </c>
      <c r="B9" s="8" t="s">
        <v>156</v>
      </c>
    </row>
    <row r="10" spans="1:2" ht="12.75">
      <c r="A10" s="7" t="s">
        <v>140</v>
      </c>
      <c r="B10" s="9" t="s">
        <v>155</v>
      </c>
    </row>
    <row r="11" spans="1:2" ht="12.75">
      <c r="A11" s="7" t="s">
        <v>141</v>
      </c>
      <c r="B11" s="8" t="s">
        <v>142</v>
      </c>
    </row>
    <row r="12" spans="1:2" ht="12.75">
      <c r="A12" s="7" t="s">
        <v>143</v>
      </c>
      <c r="B12" s="8" t="s">
        <v>144</v>
      </c>
    </row>
    <row r="13" spans="1:2" ht="12.75">
      <c r="A13" s="7" t="s">
        <v>151</v>
      </c>
      <c r="B13" s="8" t="s">
        <v>152</v>
      </c>
    </row>
    <row r="14" spans="1:2" ht="12.75">
      <c r="A14" s="10" t="s">
        <v>153</v>
      </c>
      <c r="B14" s="11" t="s">
        <v>154</v>
      </c>
    </row>
    <row r="15" spans="1:2" ht="12.75">
      <c r="A15" s="7"/>
      <c r="B15" s="8"/>
    </row>
    <row r="16" spans="1:2" ht="12.75">
      <c r="A16" s="15" t="s">
        <v>139</v>
      </c>
      <c r="B16" s="16" t="s">
        <v>145</v>
      </c>
    </row>
    <row r="17" spans="1:2" ht="12.75">
      <c r="A17" s="7" t="s">
        <v>147</v>
      </c>
      <c r="B17" s="12">
        <v>1000</v>
      </c>
    </row>
    <row r="18" spans="1:2" ht="12.75">
      <c r="A18" s="7" t="s">
        <v>146</v>
      </c>
      <c r="B18" s="12">
        <v>1000000</v>
      </c>
    </row>
    <row r="19" spans="1:2" ht="12.75">
      <c r="A19" s="7" t="s">
        <v>148</v>
      </c>
      <c r="B19" s="12">
        <v>1000000000</v>
      </c>
    </row>
    <row r="20" spans="1:2" ht="12.75">
      <c r="A20" s="10" t="s">
        <v>149</v>
      </c>
      <c r="B20" s="13">
        <v>1000000000000</v>
      </c>
    </row>
    <row r="21" spans="1:2" ht="12.75">
      <c r="A21" s="7"/>
      <c r="B21" s="8"/>
    </row>
    <row r="22" spans="1:2" ht="12.75">
      <c r="A22" s="15" t="s">
        <v>177</v>
      </c>
      <c r="B22" s="16"/>
    </row>
    <row r="23" spans="1:2" ht="12.75">
      <c r="A23" s="7" t="s">
        <v>131</v>
      </c>
      <c r="B23" s="8" t="s">
        <v>150</v>
      </c>
    </row>
    <row r="24" spans="1:2" ht="12.75">
      <c r="A24" s="7" t="s">
        <v>159</v>
      </c>
      <c r="B24" s="8" t="s">
        <v>160</v>
      </c>
    </row>
    <row r="25" spans="1:2" ht="12.75">
      <c r="A25" s="7" t="s">
        <v>161</v>
      </c>
      <c r="B25" s="8" t="s">
        <v>162</v>
      </c>
    </row>
    <row r="26" spans="1:2" ht="12.75">
      <c r="A26" s="7" t="s">
        <v>169</v>
      </c>
      <c r="B26" s="8" t="s">
        <v>170</v>
      </c>
    </row>
    <row r="27" spans="1:2" ht="12.75">
      <c r="A27" s="7" t="s">
        <v>171</v>
      </c>
      <c r="B27" s="8" t="s">
        <v>172</v>
      </c>
    </row>
    <row r="28" spans="1:2" ht="12.75">
      <c r="A28" s="7" t="s">
        <v>163</v>
      </c>
      <c r="B28" s="8" t="s">
        <v>164</v>
      </c>
    </row>
    <row r="29" spans="1:2" ht="12.75">
      <c r="A29" s="7" t="s">
        <v>165</v>
      </c>
      <c r="B29" s="8" t="s">
        <v>166</v>
      </c>
    </row>
    <row r="30" spans="1:2" ht="12.75">
      <c r="A30" s="7" t="s">
        <v>167</v>
      </c>
      <c r="B30" s="8" t="s">
        <v>168</v>
      </c>
    </row>
    <row r="31" spans="1:2" ht="12.75">
      <c r="A31" s="7" t="s">
        <v>173</v>
      </c>
      <c r="B31" s="8" t="s">
        <v>174</v>
      </c>
    </row>
    <row r="32" spans="1:2" ht="12.75">
      <c r="A32" s="7" t="s">
        <v>179</v>
      </c>
      <c r="B32" s="8" t="s">
        <v>180</v>
      </c>
    </row>
    <row r="33" spans="1:2" ht="13.5" thickBot="1">
      <c r="A33" s="14" t="s">
        <v>175</v>
      </c>
      <c r="B33" s="3" t="s">
        <v>176</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15"/>
  <sheetViews>
    <sheetView zoomScale="80" zoomScaleNormal="80" zoomScalePageLayoutView="0"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19.140625" style="1" customWidth="1"/>
    <col min="2" max="2" width="74.421875" style="0" customWidth="1"/>
    <col min="3" max="3" width="25.28125" style="1" customWidth="1"/>
    <col min="4" max="5" width="14.00390625" style="1" customWidth="1"/>
    <col min="6" max="7" width="14.00390625" style="0" customWidth="1"/>
    <col min="12" max="12" width="9.8515625" style="0" bestFit="1" customWidth="1"/>
  </cols>
  <sheetData>
    <row r="1" spans="1:7" ht="23.25" customHeight="1" thickBot="1">
      <c r="A1" s="263" t="s">
        <v>498</v>
      </c>
      <c r="B1" s="31"/>
      <c r="C1" s="68"/>
      <c r="D1" s="68"/>
      <c r="E1" s="68"/>
      <c r="F1" s="31"/>
      <c r="G1" s="32"/>
    </row>
    <row r="2" spans="1:7" ht="56.25" customHeight="1">
      <c r="A2" s="311" t="s">
        <v>474</v>
      </c>
      <c r="B2" s="312"/>
      <c r="C2" s="312"/>
      <c r="D2" s="312"/>
      <c r="E2" s="312"/>
      <c r="F2" s="312"/>
      <c r="G2" s="313"/>
    </row>
    <row r="3" spans="1:7" s="1" customFormat="1" ht="47.25" customHeight="1" thickBot="1">
      <c r="A3" s="84" t="s">
        <v>125</v>
      </c>
      <c r="B3" s="85" t="s">
        <v>123</v>
      </c>
      <c r="C3" s="85" t="s">
        <v>126</v>
      </c>
      <c r="D3" s="85" t="s">
        <v>72</v>
      </c>
      <c r="E3" s="85" t="s">
        <v>124</v>
      </c>
      <c r="F3" s="85" t="s">
        <v>73</v>
      </c>
      <c r="G3" s="86" t="s">
        <v>74</v>
      </c>
    </row>
    <row r="4" spans="1:7" ht="147" customHeight="1" thickBot="1">
      <c r="A4" s="81" t="s">
        <v>76</v>
      </c>
      <c r="B4" s="82" t="s">
        <v>387</v>
      </c>
      <c r="C4" s="83" t="s">
        <v>497</v>
      </c>
      <c r="D4" s="139" t="s">
        <v>543</v>
      </c>
      <c r="E4" s="140">
        <v>1000</v>
      </c>
      <c r="F4" s="211" t="s">
        <v>544</v>
      </c>
      <c r="G4" s="212">
        <v>0.697</v>
      </c>
    </row>
    <row r="5" spans="1:7" ht="135.75" customHeight="1" thickBot="1">
      <c r="A5" s="78" t="s">
        <v>127</v>
      </c>
      <c r="B5" s="79" t="s">
        <v>388</v>
      </c>
      <c r="C5" s="80" t="s">
        <v>495</v>
      </c>
      <c r="D5" s="143" t="s">
        <v>545</v>
      </c>
      <c r="E5" s="144">
        <v>7</v>
      </c>
      <c r="F5" s="139" t="s">
        <v>546</v>
      </c>
      <c r="G5" s="210">
        <v>7</v>
      </c>
    </row>
    <row r="6" spans="1:7" ht="161.25" customHeight="1" thickBot="1">
      <c r="A6" s="75" t="s">
        <v>68</v>
      </c>
      <c r="B6" s="76" t="s">
        <v>558</v>
      </c>
      <c r="C6" s="77" t="s">
        <v>495</v>
      </c>
      <c r="D6" s="145" t="s">
        <v>543</v>
      </c>
      <c r="E6" s="146">
        <v>8000</v>
      </c>
      <c r="F6" s="211" t="s">
        <v>544</v>
      </c>
      <c r="G6" s="212">
        <v>5.573</v>
      </c>
    </row>
    <row r="7" spans="1:7" ht="88.5" customHeight="1">
      <c r="A7" s="307" t="s">
        <v>369</v>
      </c>
      <c r="B7" s="309" t="s">
        <v>559</v>
      </c>
      <c r="C7" s="88" t="s">
        <v>78</v>
      </c>
      <c r="D7" s="147" t="s">
        <v>537</v>
      </c>
      <c r="E7" s="148">
        <v>420</v>
      </c>
      <c r="F7" s="141" t="s">
        <v>538</v>
      </c>
      <c r="G7" s="142">
        <v>4.288</v>
      </c>
    </row>
    <row r="8" spans="1:7" ht="88.5" customHeight="1" thickBot="1">
      <c r="A8" s="308"/>
      <c r="B8" s="310"/>
      <c r="C8" s="87" t="s">
        <v>78</v>
      </c>
      <c r="D8" s="149" t="s">
        <v>539</v>
      </c>
      <c r="E8" s="150">
        <v>-580</v>
      </c>
      <c r="F8" s="156" t="s">
        <v>540</v>
      </c>
      <c r="G8" s="157">
        <v>-3.086</v>
      </c>
    </row>
    <row r="9" spans="1:7" ht="87" customHeight="1">
      <c r="A9" s="307" t="s">
        <v>69</v>
      </c>
      <c r="B9" s="314" t="s">
        <v>560</v>
      </c>
      <c r="C9" s="73" t="s">
        <v>497</v>
      </c>
      <c r="D9" s="147" t="s">
        <v>543</v>
      </c>
      <c r="E9" s="151">
        <v>10000</v>
      </c>
      <c r="F9" s="141" t="s">
        <v>544</v>
      </c>
      <c r="G9" s="142">
        <v>6.967</v>
      </c>
    </row>
    <row r="10" spans="1:7" ht="87" customHeight="1" thickBot="1">
      <c r="A10" s="308"/>
      <c r="B10" s="315"/>
      <c r="C10" s="74" t="s">
        <v>78</v>
      </c>
      <c r="D10" s="152" t="s">
        <v>541</v>
      </c>
      <c r="E10" s="153" t="s">
        <v>71</v>
      </c>
      <c r="F10" s="156" t="s">
        <v>542</v>
      </c>
      <c r="G10" s="157">
        <v>-0.181</v>
      </c>
    </row>
    <row r="11" spans="1:7" ht="101.25" customHeight="1">
      <c r="A11" s="307" t="s">
        <v>70</v>
      </c>
      <c r="B11" s="309" t="s">
        <v>0</v>
      </c>
      <c r="C11" s="72" t="s">
        <v>78</v>
      </c>
      <c r="D11" s="154" t="s">
        <v>547</v>
      </c>
      <c r="E11" s="155">
        <v>20000000</v>
      </c>
      <c r="F11" s="141" t="s">
        <v>542</v>
      </c>
      <c r="G11" s="142">
        <v>1.064</v>
      </c>
    </row>
    <row r="12" spans="1:7" ht="101.25" customHeight="1" thickBot="1">
      <c r="A12" s="308"/>
      <c r="B12" s="310"/>
      <c r="C12" s="71" t="s">
        <v>495</v>
      </c>
      <c r="D12" s="152" t="s">
        <v>543</v>
      </c>
      <c r="E12" s="153">
        <v>-6000</v>
      </c>
      <c r="F12" s="156" t="s">
        <v>544</v>
      </c>
      <c r="G12" s="157">
        <v>0</v>
      </c>
    </row>
    <row r="13" spans="1:7" ht="101.25" customHeight="1">
      <c r="A13" s="307" t="s">
        <v>239</v>
      </c>
      <c r="B13" s="309" t="s">
        <v>3</v>
      </c>
      <c r="C13" s="219" t="s">
        <v>496</v>
      </c>
      <c r="D13" s="154" t="s">
        <v>1</v>
      </c>
      <c r="E13" s="155">
        <v>1</v>
      </c>
      <c r="F13" s="300" t="s">
        <v>548</v>
      </c>
      <c r="G13" s="302">
        <v>4.296</v>
      </c>
    </row>
    <row r="14" spans="1:7" ht="101.25" customHeight="1" thickBot="1">
      <c r="A14" s="308"/>
      <c r="B14" s="310"/>
      <c r="C14" s="218" t="s">
        <v>496</v>
      </c>
      <c r="D14" s="152" t="s">
        <v>2</v>
      </c>
      <c r="E14" s="153">
        <v>-1</v>
      </c>
      <c r="F14" s="301"/>
      <c r="G14" s="299"/>
    </row>
    <row r="15" spans="1:7" ht="147" customHeight="1" thickBot="1">
      <c r="A15" s="81" t="s">
        <v>472</v>
      </c>
      <c r="B15" s="82" t="s">
        <v>4</v>
      </c>
      <c r="C15" s="236" t="s">
        <v>438</v>
      </c>
      <c r="D15" s="139" t="s">
        <v>549</v>
      </c>
      <c r="E15" s="140">
        <v>1000</v>
      </c>
      <c r="F15" s="211" t="s">
        <v>550</v>
      </c>
      <c r="G15" s="212">
        <v>0.002</v>
      </c>
    </row>
  </sheetData>
  <sheetProtection/>
  <mergeCells count="11">
    <mergeCell ref="A2:G2"/>
    <mergeCell ref="A9:A10"/>
    <mergeCell ref="B9:B10"/>
    <mergeCell ref="A11:A12"/>
    <mergeCell ref="B11:B12"/>
    <mergeCell ref="A7:A8"/>
    <mergeCell ref="B7:B8"/>
    <mergeCell ref="A13:A14"/>
    <mergeCell ref="B13:B14"/>
    <mergeCell ref="F13:F14"/>
    <mergeCell ref="G13:G14"/>
  </mergeCells>
  <printOptions/>
  <pageMargins left="0.75" right="0.75" top="1" bottom="1" header="0.5" footer="0.5"/>
  <pageSetup fitToHeight="3" horizontalDpi="600" verticalDpi="600" orientation="landscape" scale="70" r:id="rId1"/>
  <rowBreaks count="3" manualBreakCount="3">
    <brk id="5" max="6" man="1"/>
    <brk id="8" max="6" man="1"/>
    <brk id="12" max="6" man="1"/>
  </rowBreaks>
</worksheet>
</file>

<file path=xl/worksheets/sheet3.xml><?xml version="1.0" encoding="utf-8"?>
<worksheet xmlns="http://schemas.openxmlformats.org/spreadsheetml/2006/main" xmlns:r="http://schemas.openxmlformats.org/officeDocument/2006/relationships">
  <sheetPr>
    <tabColor indexed="55"/>
    <pageSetUpPr fitToPage="1"/>
  </sheetPr>
  <dimension ref="A1:I26"/>
  <sheetViews>
    <sheetView zoomScale="90" zoomScaleNormal="90" zoomScalePageLayoutView="0" workbookViewId="0" topLeftCell="A1">
      <selection activeCell="B28" sqref="B28"/>
    </sheetView>
  </sheetViews>
  <sheetFormatPr defaultColWidth="9.140625" defaultRowHeight="12.75"/>
  <cols>
    <col min="1" max="1" width="23.28125" style="1" customWidth="1"/>
    <col min="2" max="2" width="16.57421875" style="0" customWidth="1"/>
    <col min="3" max="4" width="16.57421875" style="2" customWidth="1"/>
    <col min="5" max="6" width="16.57421875" style="0" customWidth="1"/>
    <col min="7" max="7" width="16.57421875" style="2" customWidth="1"/>
    <col min="8" max="8" width="16.57421875" style="0" customWidth="1"/>
    <col min="9" max="9" width="16.57421875" style="65" customWidth="1"/>
  </cols>
  <sheetData>
    <row r="1" spans="1:9" ht="16.5" thickBot="1">
      <c r="A1" s="266" t="s">
        <v>499</v>
      </c>
      <c r="B1" s="38"/>
      <c r="C1" s="38"/>
      <c r="D1" s="38"/>
      <c r="E1" s="38"/>
      <c r="F1" s="38"/>
      <c r="G1" s="38"/>
      <c r="H1" s="38"/>
      <c r="I1" s="64"/>
    </row>
    <row r="2" spans="1:9" ht="25.5">
      <c r="A2" s="136"/>
      <c r="B2" s="132" t="s">
        <v>76</v>
      </c>
      <c r="C2" s="133" t="s">
        <v>495</v>
      </c>
      <c r="D2" s="134" t="s">
        <v>78</v>
      </c>
      <c r="E2" s="161" t="s">
        <v>496</v>
      </c>
      <c r="F2" s="224" t="s">
        <v>438</v>
      </c>
      <c r="G2" s="223" t="s">
        <v>441</v>
      </c>
      <c r="H2" s="293" t="s">
        <v>366</v>
      </c>
      <c r="I2" s="135" t="s">
        <v>366</v>
      </c>
    </row>
    <row r="3" spans="1:9" ht="75.75" customHeight="1">
      <c r="A3" s="37"/>
      <c r="B3" s="36" t="s">
        <v>237</v>
      </c>
      <c r="C3" s="36" t="s">
        <v>237</v>
      </c>
      <c r="D3" s="36" t="s">
        <v>237</v>
      </c>
      <c r="E3" s="89" t="s">
        <v>237</v>
      </c>
      <c r="F3" s="89" t="s">
        <v>237</v>
      </c>
      <c r="G3" s="36" t="s">
        <v>237</v>
      </c>
      <c r="H3" s="90" t="s">
        <v>6</v>
      </c>
      <c r="I3" s="295" t="s">
        <v>8</v>
      </c>
    </row>
    <row r="4" spans="1:9" s="4" customFormat="1" ht="12.75">
      <c r="A4" s="33" t="s">
        <v>440</v>
      </c>
      <c r="B4" s="200">
        <f>('Elec. Cons.'!$C11+'Elec. Cons.'!$E11+'Elec. Cons.'!$G11+'Elec. Cons.'!I11)</f>
        <v>0</v>
      </c>
      <c r="C4" s="200">
        <f>('Green Energy'!C11+'Green Energy'!E11+'Green Energy'!G11+'Green Energy'!I11+'Green Energy'!K11)</f>
        <v>0</v>
      </c>
      <c r="D4" s="200">
        <f>Fuel!C9+Fuel!E9+Fuel!G9+Fuel!I9+Fuel!K9+Fuel!M9+Fuel!O9+Fuel!Q9+Fuel!S9+Fuel!U9+Fuel!W9+Fuel!Y9+Fuel!AA9+Fuel!AC9</f>
        <v>0</v>
      </c>
      <c r="E4" s="201">
        <f>'Greening Chemistry'!F18</f>
        <v>0</v>
      </c>
      <c r="F4" s="201">
        <f>Water!C14+Water!E14+Water!G14+Water!I14</f>
        <v>0</v>
      </c>
      <c r="G4" s="200">
        <f>'Materials Management'!C6+'Materials Management'!E6</f>
        <v>0</v>
      </c>
      <c r="H4" s="202">
        <f>SUM(B4:G4)</f>
        <v>0</v>
      </c>
      <c r="I4" s="296">
        <f>H4/1000000</f>
        <v>0</v>
      </c>
    </row>
    <row r="5" spans="1:9" s="4" customFormat="1" ht="12.75">
      <c r="A5" s="63"/>
      <c r="B5" s="203"/>
      <c r="C5" s="203"/>
      <c r="D5" s="200"/>
      <c r="E5" s="204"/>
      <c r="F5" s="204"/>
      <c r="G5" s="203"/>
      <c r="H5" s="294"/>
      <c r="I5" s="297"/>
    </row>
    <row r="6" spans="1:9" ht="12.75">
      <c r="A6" s="34" t="s">
        <v>130</v>
      </c>
      <c r="B6" s="205">
        <f>('Elec. Cons.'!$C13+'Elec. Cons.'!$E13+'Elec. Cons.'!$G13+'Elec. Cons.'!I13)</f>
        <v>0</v>
      </c>
      <c r="C6" s="205">
        <f>('Green Energy'!C13+'Green Energy'!E13+'Green Energy'!G13+'Green Energy'!I13+'Green Energy'!K13)</f>
        <v>0</v>
      </c>
      <c r="D6" s="206">
        <f>Fuel!C11+Fuel!E11+Fuel!G11+Fuel!I11+Fuel!K11+Fuel!M11+Fuel!O11+Fuel!Q11+Fuel!S11+Fuel!U11+Fuel!W11+Fuel!Y11+Fuel!AA11+Fuel!AC11</f>
        <v>0</v>
      </c>
      <c r="E6" s="207">
        <f>'Greening Chemistry'!H18</f>
        <v>0</v>
      </c>
      <c r="F6" s="252">
        <f>Water!C16+Water!E16+Water!G16+Water!I16</f>
        <v>0</v>
      </c>
      <c r="G6" s="205">
        <f>'Materials Management'!$C8+'Materials Management'!E8</f>
        <v>0</v>
      </c>
      <c r="H6" s="202">
        <f aca="true" t="shared" si="0" ref="H6:H15">SUM(B6:G6)</f>
        <v>0</v>
      </c>
      <c r="I6" s="296">
        <f>H6/1000000</f>
        <v>0</v>
      </c>
    </row>
    <row r="7" spans="1:9" ht="12.75">
      <c r="A7" s="34" t="s">
        <v>129</v>
      </c>
      <c r="B7" s="205">
        <f>('Elec. Cons.'!$C14+'Elec. Cons.'!$E14+'Elec. Cons.'!$G14+'Elec. Cons.'!I14)</f>
        <v>0</v>
      </c>
      <c r="C7" s="205">
        <f>('Green Energy'!C14+'Green Energy'!E14+'Green Energy'!G14+'Green Energy'!I14+'Green Energy'!K14)</f>
        <v>0</v>
      </c>
      <c r="D7" s="206">
        <f>Fuel!C12+Fuel!E12+Fuel!G12+Fuel!I12+Fuel!K12+Fuel!M12+Fuel!O12+Fuel!Q12+Fuel!S12+Fuel!U12+Fuel!W12+Fuel!Y12+Fuel!AA12+Fuel!AC12</f>
        <v>0</v>
      </c>
      <c r="E7" s="207">
        <f>'Greening Chemistry'!I18</f>
        <v>0</v>
      </c>
      <c r="F7" s="252">
        <f>Water!C17+Water!E17+Water!G17+Water!I17</f>
        <v>0</v>
      </c>
      <c r="G7" s="205">
        <f>'Materials Management'!$C9+'Materials Management'!E9</f>
        <v>0</v>
      </c>
      <c r="H7" s="202">
        <f t="shared" si="0"/>
        <v>0</v>
      </c>
      <c r="I7" s="296">
        <f aca="true" t="shared" si="1" ref="I7:I15">H7/1000000</f>
        <v>0</v>
      </c>
    </row>
    <row r="8" spans="1:9" ht="12.75">
      <c r="A8" s="34" t="s">
        <v>192</v>
      </c>
      <c r="B8" s="205">
        <f>('Elec. Cons.'!$C15+'Elec. Cons.'!$E15+'Elec. Cons.'!$G15+'Elec. Cons.'!I15)</f>
        <v>0</v>
      </c>
      <c r="C8" s="205">
        <f>('Green Energy'!C15+'Green Energy'!E15+'Green Energy'!G15+'Green Energy'!I15+'Green Energy'!K15)</f>
        <v>0</v>
      </c>
      <c r="D8" s="206">
        <f>Fuel!C13+Fuel!E13+Fuel!G13+Fuel!I13+Fuel!K13+Fuel!M13+Fuel!O13+Fuel!Q13+Fuel!S13+Fuel!U13+Fuel!W13+Fuel!Y13+Fuel!AA13+Fuel!AC13</f>
        <v>0</v>
      </c>
      <c r="E8" s="207">
        <f>'Greening Chemistry'!J18</f>
        <v>0</v>
      </c>
      <c r="F8" s="252">
        <f>Water!C18+Water!E18+Water!G18+Water!I18</f>
        <v>0</v>
      </c>
      <c r="G8" s="205">
        <f>'Materials Management'!$C10+'Materials Management'!E10</f>
        <v>0</v>
      </c>
      <c r="H8" s="202">
        <f t="shared" si="0"/>
        <v>0</v>
      </c>
      <c r="I8" s="296">
        <f>H8/1000000</f>
        <v>0</v>
      </c>
    </row>
    <row r="9" spans="1:9" ht="12.75">
      <c r="A9" s="34" t="s">
        <v>193</v>
      </c>
      <c r="B9" s="205">
        <f>('Elec. Cons.'!$C16+'Elec. Cons.'!$E16+'Elec. Cons.'!$G16+'Elec. Cons.'!I16)</f>
        <v>0</v>
      </c>
      <c r="C9" s="205">
        <f>('Green Energy'!C16+'Green Energy'!E16+'Green Energy'!G16+'Green Energy'!I16+'Green Energy'!K16)</f>
        <v>0</v>
      </c>
      <c r="D9" s="206">
        <f>Fuel!C14+Fuel!E14+Fuel!G14+Fuel!I14+Fuel!K14+Fuel!M14+Fuel!O14+Fuel!Q14+Fuel!S14+Fuel!U14+Fuel!W14+Fuel!Y14+Fuel!AA14+Fuel!AC14</f>
        <v>0</v>
      </c>
      <c r="E9" s="207">
        <f>'Greening Chemistry'!K18</f>
        <v>0</v>
      </c>
      <c r="F9" s="252">
        <f>Water!C19+Water!E19+Water!G19+Water!I19</f>
        <v>0</v>
      </c>
      <c r="G9" s="205">
        <f>'Materials Management'!$C11+'Materials Management'!E11</f>
        <v>0</v>
      </c>
      <c r="H9" s="202">
        <f t="shared" si="0"/>
        <v>0</v>
      </c>
      <c r="I9" s="296">
        <f t="shared" si="1"/>
        <v>0</v>
      </c>
    </row>
    <row r="10" spans="1:9" ht="12.75">
      <c r="A10" s="34" t="s">
        <v>214</v>
      </c>
      <c r="B10" s="205">
        <f>('Elec. Cons.'!$C17+'Elec. Cons.'!$E17+'Elec. Cons.'!$G17+'Elec. Cons.'!I17)</f>
        <v>0</v>
      </c>
      <c r="C10" s="205">
        <f>('Green Energy'!C17+'Green Energy'!E17+'Green Energy'!G17+'Green Energy'!I17+'Green Energy'!K17)</f>
        <v>0</v>
      </c>
      <c r="D10" s="206">
        <f>Fuel!C15+Fuel!E15+Fuel!G15+Fuel!I15+Fuel!K15+Fuel!M15+Fuel!O15+Fuel!Q15+Fuel!S15+Fuel!U15+Fuel!W15+Fuel!Y15+Fuel!AA15+Fuel!AC15</f>
        <v>0</v>
      </c>
      <c r="E10" s="207">
        <f>'Greening Chemistry'!L18</f>
        <v>0</v>
      </c>
      <c r="F10" s="252">
        <f>Water!C20+Water!E20+Water!G20+Water!I20</f>
        <v>0</v>
      </c>
      <c r="G10" s="205">
        <f>'Materials Management'!$C12+'Materials Management'!E12</f>
        <v>0</v>
      </c>
      <c r="H10" s="202">
        <f t="shared" si="0"/>
        <v>0</v>
      </c>
      <c r="I10" s="296">
        <f t="shared" si="1"/>
        <v>0</v>
      </c>
    </row>
    <row r="11" spans="1:9" ht="12.75">
      <c r="A11" s="34" t="s">
        <v>194</v>
      </c>
      <c r="B11" s="205">
        <f>('Elec. Cons.'!$C18+'Elec. Cons.'!$E18+'Elec. Cons.'!$G18+'Elec. Cons.'!I18)</f>
        <v>0</v>
      </c>
      <c r="C11" s="205">
        <f>('Green Energy'!C18+'Green Energy'!E18+'Green Energy'!G18+'Green Energy'!I18+'Green Energy'!K18)</f>
        <v>0</v>
      </c>
      <c r="D11" s="206">
        <f>Fuel!C16+Fuel!E16+Fuel!G16+Fuel!I16+Fuel!K16+Fuel!M16+Fuel!O16+Fuel!Q16+Fuel!S16+Fuel!U16+Fuel!W16+Fuel!Y16+Fuel!AA16+Fuel!AC16</f>
        <v>0</v>
      </c>
      <c r="E11" s="207">
        <f>'Greening Chemistry'!M18</f>
        <v>0</v>
      </c>
      <c r="F11" s="252">
        <f>Water!C21+Water!E21+Water!G21+Water!I21</f>
        <v>0</v>
      </c>
      <c r="G11" s="205">
        <f>'Materials Management'!$C13+'Materials Management'!E13</f>
        <v>0</v>
      </c>
      <c r="H11" s="202">
        <f t="shared" si="0"/>
        <v>0</v>
      </c>
      <c r="I11" s="296">
        <f t="shared" si="1"/>
        <v>0</v>
      </c>
    </row>
    <row r="12" spans="1:9" ht="12.75">
      <c r="A12" s="34" t="s">
        <v>215</v>
      </c>
      <c r="B12" s="205">
        <f>('Elec. Cons.'!$C19+'Elec. Cons.'!$E19+'Elec. Cons.'!$G19+'Elec. Cons.'!I19)</f>
        <v>0</v>
      </c>
      <c r="C12" s="205">
        <f>('Green Energy'!C19+'Green Energy'!E19+'Green Energy'!G19+'Green Energy'!I19+'Green Energy'!K19)</f>
        <v>0</v>
      </c>
      <c r="D12" s="206">
        <f>Fuel!C17+Fuel!E17+Fuel!G17+Fuel!I17+Fuel!K17+Fuel!M17+Fuel!O17+Fuel!Q17+Fuel!S17+Fuel!U17+Fuel!W17+Fuel!Y17+Fuel!AA17+Fuel!AC17</f>
        <v>0</v>
      </c>
      <c r="E12" s="207">
        <f>'Greening Chemistry'!N18</f>
        <v>0</v>
      </c>
      <c r="F12" s="252">
        <f>Water!C22+Water!E22+Water!G22+Water!I22</f>
        <v>0</v>
      </c>
      <c r="G12" s="205">
        <f>'Materials Management'!$C14+'Materials Management'!E14</f>
        <v>0</v>
      </c>
      <c r="H12" s="202">
        <f t="shared" si="0"/>
        <v>0</v>
      </c>
      <c r="I12" s="296">
        <f t="shared" si="1"/>
        <v>0</v>
      </c>
    </row>
    <row r="13" spans="1:9" ht="12.75">
      <c r="A13" s="34" t="s">
        <v>195</v>
      </c>
      <c r="B13" s="205">
        <f>('Elec. Cons.'!$C20+'Elec. Cons.'!$E20+'Elec. Cons.'!$G20+'Elec. Cons.'!I20)</f>
        <v>0</v>
      </c>
      <c r="C13" s="205">
        <f>('Green Energy'!C20+'Green Energy'!E20+'Green Energy'!G20+'Green Energy'!I20+'Green Energy'!K20)</f>
        <v>0</v>
      </c>
      <c r="D13" s="206">
        <f>Fuel!C18+Fuel!E18+Fuel!G18+Fuel!I18+Fuel!K18+Fuel!M18+Fuel!O18+Fuel!Q18+Fuel!S18+Fuel!U18+Fuel!W18+Fuel!Y18+Fuel!AA18+Fuel!AC18</f>
        <v>0</v>
      </c>
      <c r="E13" s="207">
        <f>'Greening Chemistry'!O18</f>
        <v>0</v>
      </c>
      <c r="F13" s="252">
        <f>Water!C23+Water!E23+Water!G23+Water!I23</f>
        <v>0</v>
      </c>
      <c r="G13" s="205">
        <f>'Materials Management'!$C15+'Materials Management'!E15</f>
        <v>0</v>
      </c>
      <c r="H13" s="202">
        <f t="shared" si="0"/>
        <v>0</v>
      </c>
      <c r="I13" s="296">
        <f t="shared" si="1"/>
        <v>0</v>
      </c>
    </row>
    <row r="14" spans="1:9" ht="12.75">
      <c r="A14" s="34" t="s">
        <v>196</v>
      </c>
      <c r="B14" s="205">
        <f>('Elec. Cons.'!$C21+'Elec. Cons.'!$E21+'Elec. Cons.'!$G21+'Elec. Cons.'!I21)</f>
        <v>0</v>
      </c>
      <c r="C14" s="205">
        <f>('Green Energy'!C21+'Green Energy'!E21+'Green Energy'!G21+'Green Energy'!I21+'Green Energy'!K21)</f>
        <v>0</v>
      </c>
      <c r="D14" s="206">
        <f>Fuel!C19+Fuel!E19+Fuel!G19+Fuel!I19+Fuel!K19+Fuel!M19+Fuel!O19+Fuel!Q19+Fuel!S19+Fuel!U19+Fuel!W19+Fuel!Y19+Fuel!AA19+Fuel!AC19</f>
        <v>0</v>
      </c>
      <c r="E14" s="207">
        <f>'Greening Chemistry'!P18</f>
        <v>0</v>
      </c>
      <c r="F14" s="252">
        <f>Water!C24+Water!E24+Water!G24+Water!I24</f>
        <v>0</v>
      </c>
      <c r="G14" s="205">
        <f>'Materials Management'!$C16+'Materials Management'!E16</f>
        <v>0</v>
      </c>
      <c r="H14" s="202">
        <f t="shared" si="0"/>
        <v>0</v>
      </c>
      <c r="I14" s="296">
        <f t="shared" si="1"/>
        <v>0</v>
      </c>
    </row>
    <row r="15" spans="1:9" ht="13.5" thickBot="1">
      <c r="A15" s="35" t="s">
        <v>197</v>
      </c>
      <c r="B15" s="205">
        <f>('Elec. Cons.'!$C22+'Elec. Cons.'!$E22+'Elec. Cons.'!$G22+'Elec. Cons.'!I22)</f>
        <v>0</v>
      </c>
      <c r="C15" s="205">
        <f>('Green Energy'!C22+'Green Energy'!E22+'Green Energy'!G22+'Green Energy'!I22+'Green Energy'!K22)</f>
        <v>0</v>
      </c>
      <c r="D15" s="206">
        <f>Fuel!C20+Fuel!E20+Fuel!G20+Fuel!I20+Fuel!K20+Fuel!M20+Fuel!O20+Fuel!Q20+Fuel!S20+Fuel!U20+Fuel!W20+Fuel!Y20+Fuel!AA20+Fuel!AC20</f>
        <v>0</v>
      </c>
      <c r="E15" s="208">
        <f>'Greening Chemistry'!Q18</f>
        <v>0</v>
      </c>
      <c r="F15" s="252">
        <f>Water!C25+Water!E25+Water!G25+Water!I25</f>
        <v>0</v>
      </c>
      <c r="G15" s="205">
        <f>'Materials Management'!$C17+'Materials Management'!E17</f>
        <v>0</v>
      </c>
      <c r="H15" s="209">
        <f t="shared" si="0"/>
        <v>0</v>
      </c>
      <c r="I15" s="298">
        <f t="shared" si="1"/>
        <v>0</v>
      </c>
    </row>
    <row r="16" ht="13.5" thickBot="1"/>
    <row r="17" spans="1:9" ht="13.5" thickBot="1">
      <c r="A17" s="166" t="s">
        <v>24</v>
      </c>
      <c r="B17" s="316" t="s">
        <v>25</v>
      </c>
      <c r="C17" s="316"/>
      <c r="D17" s="316"/>
      <c r="E17" s="316"/>
      <c r="F17" s="316"/>
      <c r="G17" s="316"/>
      <c r="H17" s="316"/>
      <c r="I17" s="317"/>
    </row>
    <row r="18" spans="1:9" ht="13.5" thickBot="1">
      <c r="A18" s="162" t="s">
        <v>76</v>
      </c>
      <c r="B18" s="318" t="s">
        <v>531</v>
      </c>
      <c r="C18" s="319"/>
      <c r="D18" s="319"/>
      <c r="E18" s="319"/>
      <c r="F18" s="319"/>
      <c r="G18" s="319"/>
      <c r="H18" s="319"/>
      <c r="I18" s="320"/>
    </row>
    <row r="19" spans="1:9" ht="13.5" thickBot="1">
      <c r="A19" s="163" t="s">
        <v>495</v>
      </c>
      <c r="B19" s="318" t="s">
        <v>532</v>
      </c>
      <c r="C19" s="319"/>
      <c r="D19" s="319"/>
      <c r="E19" s="319"/>
      <c r="F19" s="319"/>
      <c r="G19" s="319"/>
      <c r="H19" s="319"/>
      <c r="I19" s="320"/>
    </row>
    <row r="20" spans="1:9" ht="13.5" thickBot="1">
      <c r="A20" s="164" t="s">
        <v>78</v>
      </c>
      <c r="B20" s="318" t="s">
        <v>533</v>
      </c>
      <c r="C20" s="319"/>
      <c r="D20" s="319"/>
      <c r="E20" s="319"/>
      <c r="F20" s="319"/>
      <c r="G20" s="319"/>
      <c r="H20" s="319"/>
      <c r="I20" s="320"/>
    </row>
    <row r="21" spans="1:9" ht="13.5" thickBot="1">
      <c r="A21" s="165" t="s">
        <v>496</v>
      </c>
      <c r="B21" s="318" t="s">
        <v>534</v>
      </c>
      <c r="C21" s="319"/>
      <c r="D21" s="319"/>
      <c r="E21" s="319"/>
      <c r="F21" s="319"/>
      <c r="G21" s="319"/>
      <c r="H21" s="319"/>
      <c r="I21" s="320"/>
    </row>
    <row r="22" spans="1:9" ht="13.5" thickBot="1">
      <c r="A22" s="221" t="s">
        <v>438</v>
      </c>
      <c r="B22" s="318" t="s">
        <v>535</v>
      </c>
      <c r="C22" s="319"/>
      <c r="D22" s="319"/>
      <c r="E22" s="319"/>
      <c r="F22" s="319"/>
      <c r="G22" s="319"/>
      <c r="H22" s="319"/>
      <c r="I22" s="320"/>
    </row>
    <row r="23" spans="1:9" ht="13.5" thickBot="1">
      <c r="A23" s="222" t="s">
        <v>441</v>
      </c>
      <c r="B23" s="318" t="s">
        <v>536</v>
      </c>
      <c r="C23" s="319"/>
      <c r="D23" s="319"/>
      <c r="E23" s="319"/>
      <c r="F23" s="319"/>
      <c r="G23" s="319"/>
      <c r="H23" s="319"/>
      <c r="I23" s="320"/>
    </row>
    <row r="25" spans="1:8" ht="23.25" customHeight="1">
      <c r="A25" s="321" t="s">
        <v>7</v>
      </c>
      <c r="B25" s="321"/>
      <c r="C25" s="321"/>
      <c r="D25" s="321"/>
      <c r="E25" s="321"/>
      <c r="F25" s="321"/>
      <c r="G25" s="321"/>
      <c r="H25" s="321"/>
    </row>
    <row r="26" spans="1:8" ht="27.75" customHeight="1">
      <c r="A26" s="321" t="s">
        <v>9</v>
      </c>
      <c r="B26" s="321"/>
      <c r="C26" s="321"/>
      <c r="D26" s="321"/>
      <c r="E26" s="321"/>
      <c r="F26" s="321"/>
      <c r="G26" s="321"/>
      <c r="H26" s="321"/>
    </row>
  </sheetData>
  <sheetProtection sheet="1"/>
  <mergeCells count="9">
    <mergeCell ref="A25:H25"/>
    <mergeCell ref="A26:H26"/>
    <mergeCell ref="B21:I21"/>
    <mergeCell ref="B23:I23"/>
    <mergeCell ref="B22:I22"/>
    <mergeCell ref="B17:I17"/>
    <mergeCell ref="B18:I18"/>
    <mergeCell ref="B19:I19"/>
    <mergeCell ref="B20:I20"/>
  </mergeCells>
  <printOptions/>
  <pageMargins left="0.75" right="0.75" top="1" bottom="1" header="0.5" footer="0.5"/>
  <pageSetup fitToHeight="1" fitToWidth="1" horizontalDpi="600" verticalDpi="600" orientation="landscape" scale="78" r:id="rId1"/>
</worksheet>
</file>

<file path=xl/worksheets/sheet4.xml><?xml version="1.0" encoding="utf-8"?>
<worksheet xmlns="http://schemas.openxmlformats.org/spreadsheetml/2006/main" xmlns:r="http://schemas.openxmlformats.org/officeDocument/2006/relationships">
  <sheetPr>
    <tabColor indexed="10"/>
  </sheetPr>
  <dimension ref="A1:I22"/>
  <sheetViews>
    <sheetView zoomScale="80" zoomScaleNormal="80" zoomScalePageLayoutView="0" workbookViewId="0" topLeftCell="A1">
      <pane xSplit="1" topLeftCell="B1" activePane="topRight" state="frozen"/>
      <selection pane="topLeft" activeCell="F3" sqref="F3:G3"/>
      <selection pane="topRight" activeCell="A8" sqref="A8"/>
    </sheetView>
  </sheetViews>
  <sheetFormatPr defaultColWidth="9.140625" defaultRowHeight="12.75"/>
  <cols>
    <col min="1" max="1" width="26.140625" style="0" customWidth="1"/>
    <col min="2" max="7" width="24.57421875" style="0" customWidth="1"/>
    <col min="8" max="8" width="22.421875" style="0" customWidth="1"/>
    <col min="9" max="9" width="23.421875" style="0" customWidth="1"/>
  </cols>
  <sheetData>
    <row r="1" spans="1:7" ht="15.75">
      <c r="A1" s="270" t="s">
        <v>500</v>
      </c>
      <c r="B1" s="38"/>
      <c r="C1" s="38"/>
      <c r="D1" s="38"/>
      <c r="E1" s="38"/>
      <c r="F1" s="38"/>
      <c r="G1" s="264"/>
    </row>
    <row r="2" spans="1:7" ht="12.75">
      <c r="A2" s="325" t="s">
        <v>13</v>
      </c>
      <c r="B2" s="326"/>
      <c r="C2" s="326"/>
      <c r="D2" s="326"/>
      <c r="E2" s="326"/>
      <c r="F2" s="326"/>
      <c r="G2" s="326"/>
    </row>
    <row r="3" spans="1:7" ht="12.75">
      <c r="A3" s="326"/>
      <c r="B3" s="326"/>
      <c r="C3" s="326"/>
      <c r="D3" s="326"/>
      <c r="E3" s="326"/>
      <c r="F3" s="326"/>
      <c r="G3" s="326"/>
    </row>
    <row r="4" spans="1:7" ht="12.75">
      <c r="A4" s="326"/>
      <c r="B4" s="326"/>
      <c r="C4" s="326"/>
      <c r="D4" s="326"/>
      <c r="E4" s="326"/>
      <c r="F4" s="326"/>
      <c r="G4" s="326"/>
    </row>
    <row r="5" spans="1:7" ht="12.75">
      <c r="A5" s="326"/>
      <c r="B5" s="326"/>
      <c r="C5" s="326"/>
      <c r="D5" s="326"/>
      <c r="E5" s="326"/>
      <c r="F5" s="326"/>
      <c r="G5" s="326"/>
    </row>
    <row r="6" spans="1:7" ht="80.25" customHeight="1" thickBot="1">
      <c r="A6" s="327"/>
      <c r="B6" s="327"/>
      <c r="C6" s="327"/>
      <c r="D6" s="327"/>
      <c r="E6" s="327"/>
      <c r="F6" s="327"/>
      <c r="G6" s="327"/>
    </row>
    <row r="7" spans="1:9" ht="26.25" customHeight="1" thickBot="1">
      <c r="A7" s="24" t="s">
        <v>80</v>
      </c>
      <c r="B7" s="330" t="s">
        <v>45</v>
      </c>
      <c r="C7" s="329"/>
      <c r="D7" s="328" t="s">
        <v>46</v>
      </c>
      <c r="E7" s="329"/>
      <c r="F7" s="328" t="s">
        <v>79</v>
      </c>
      <c r="G7" s="329"/>
      <c r="H7" s="328" t="s">
        <v>14</v>
      </c>
      <c r="I7" s="329"/>
    </row>
    <row r="8" spans="1:9" ht="165.75" customHeight="1">
      <c r="A8" s="25" t="s">
        <v>75</v>
      </c>
      <c r="B8" s="322" t="s">
        <v>402</v>
      </c>
      <c r="C8" s="323"/>
      <c r="D8" s="324" t="s">
        <v>403</v>
      </c>
      <c r="E8" s="323"/>
      <c r="F8" s="324" t="s">
        <v>382</v>
      </c>
      <c r="G8" s="323"/>
      <c r="H8" s="324" t="s">
        <v>16</v>
      </c>
      <c r="I8" s="323"/>
    </row>
    <row r="9" spans="1:9" ht="39.75" customHeight="1">
      <c r="A9" s="26" t="s">
        <v>26</v>
      </c>
      <c r="B9" s="322" t="s">
        <v>437</v>
      </c>
      <c r="C9" s="323"/>
      <c r="D9" s="322" t="s">
        <v>437</v>
      </c>
      <c r="E9" s="323"/>
      <c r="F9" s="324" t="s">
        <v>462</v>
      </c>
      <c r="G9" s="323"/>
      <c r="H9" s="324"/>
      <c r="I9" s="323"/>
    </row>
    <row r="10" spans="1:9" ht="50.25" customHeight="1">
      <c r="A10" s="26"/>
      <c r="B10" s="66" t="s">
        <v>47</v>
      </c>
      <c r="C10" s="67" t="s">
        <v>430</v>
      </c>
      <c r="D10" s="22" t="s">
        <v>367</v>
      </c>
      <c r="E10" s="67" t="s">
        <v>430</v>
      </c>
      <c r="F10" s="22" t="s">
        <v>44</v>
      </c>
      <c r="G10" s="67" t="s">
        <v>430</v>
      </c>
      <c r="H10" s="22" t="s">
        <v>15</v>
      </c>
      <c r="I10" s="67" t="s">
        <v>430</v>
      </c>
    </row>
    <row r="11" spans="1:9" ht="44.25" customHeight="1">
      <c r="A11" s="27" t="s">
        <v>191</v>
      </c>
      <c r="B11" s="193">
        <f>SUM(B13:B22)</f>
        <v>0</v>
      </c>
      <c r="C11" s="187">
        <f>B11*(190000)*(44/12)*(1/1000000000)</f>
        <v>0</v>
      </c>
      <c r="D11" s="191">
        <f>SUM(D13:D22)</f>
        <v>0</v>
      </c>
      <c r="E11" s="187">
        <f>D11*(1/3412)*(190000)*(44/12)*(1/1000000000)</f>
        <v>0</v>
      </c>
      <c r="F11" s="191">
        <f>SUM(F13:F22)</f>
        <v>0</v>
      </c>
      <c r="G11" s="187">
        <f>F11*450/9*(190000)*(44/12)*(1/1000000000)</f>
        <v>0</v>
      </c>
      <c r="H11" s="191">
        <f>SUM(H13:H22)</f>
        <v>0</v>
      </c>
      <c r="I11" s="191">
        <f>SUM(I13:I22)</f>
        <v>0</v>
      </c>
    </row>
    <row r="12" spans="1:9" ht="12.75">
      <c r="A12" s="28"/>
      <c r="B12" s="173"/>
      <c r="C12" s="197"/>
      <c r="D12" s="192"/>
      <c r="E12" s="188"/>
      <c r="F12" s="192"/>
      <c r="G12" s="188"/>
      <c r="H12" s="192"/>
      <c r="I12" s="188"/>
    </row>
    <row r="13" spans="1:9" ht="12.75">
      <c r="A13" s="29" t="s">
        <v>181</v>
      </c>
      <c r="B13" s="179"/>
      <c r="C13" s="198">
        <f>B13*(190000)*(44/12)*(1/1000000000)</f>
        <v>0</v>
      </c>
      <c r="D13" s="178"/>
      <c r="E13" s="189">
        <f>D13*(1/3412)*(190000)*(44/12)*(1/1000000000)</f>
        <v>0</v>
      </c>
      <c r="F13" s="178"/>
      <c r="G13" s="189">
        <f aca="true" t="shared" si="0" ref="G13:G22">F13*450/9*(190000)*(44/12)*(1/1000000000)</f>
        <v>0</v>
      </c>
      <c r="H13" s="178"/>
      <c r="I13" s="189">
        <v>0</v>
      </c>
    </row>
    <row r="14" spans="1:9" ht="12.75">
      <c r="A14" s="29" t="s">
        <v>182</v>
      </c>
      <c r="B14" s="179"/>
      <c r="C14" s="198">
        <f aca="true" t="shared" si="1" ref="C14:C22">B14*(190000)*(44/12)*(1/1000000000)</f>
        <v>0</v>
      </c>
      <c r="D14" s="178"/>
      <c r="E14" s="189">
        <f aca="true" t="shared" si="2" ref="E14:E22">D14*(1/3412)*(190000)*(44/12)*(1/1000000000)</f>
        <v>0</v>
      </c>
      <c r="F14" s="178"/>
      <c r="G14" s="189">
        <f t="shared" si="0"/>
        <v>0</v>
      </c>
      <c r="H14" s="178"/>
      <c r="I14" s="189">
        <v>0</v>
      </c>
    </row>
    <row r="15" spans="1:9" ht="12.75">
      <c r="A15" s="29" t="s">
        <v>183</v>
      </c>
      <c r="B15" s="179"/>
      <c r="C15" s="198">
        <f t="shared" si="1"/>
        <v>0</v>
      </c>
      <c r="D15" s="178"/>
      <c r="E15" s="189">
        <f t="shared" si="2"/>
        <v>0</v>
      </c>
      <c r="F15" s="178"/>
      <c r="G15" s="189">
        <f t="shared" si="0"/>
        <v>0</v>
      </c>
      <c r="H15" s="178"/>
      <c r="I15" s="189">
        <v>0</v>
      </c>
    </row>
    <row r="16" spans="1:9" ht="12.75">
      <c r="A16" s="29" t="s">
        <v>184</v>
      </c>
      <c r="B16" s="179"/>
      <c r="C16" s="198">
        <f t="shared" si="1"/>
        <v>0</v>
      </c>
      <c r="D16" s="178"/>
      <c r="E16" s="189">
        <f t="shared" si="2"/>
        <v>0</v>
      </c>
      <c r="F16" s="178"/>
      <c r="G16" s="189">
        <f t="shared" si="0"/>
        <v>0</v>
      </c>
      <c r="H16" s="178"/>
      <c r="I16" s="189">
        <v>0</v>
      </c>
    </row>
    <row r="17" spans="1:9" ht="12.75">
      <c r="A17" s="29" t="s">
        <v>185</v>
      </c>
      <c r="B17" s="179"/>
      <c r="C17" s="198">
        <f t="shared" si="1"/>
        <v>0</v>
      </c>
      <c r="D17" s="178"/>
      <c r="E17" s="189">
        <f t="shared" si="2"/>
        <v>0</v>
      </c>
      <c r="F17" s="178"/>
      <c r="G17" s="189">
        <f t="shared" si="0"/>
        <v>0</v>
      </c>
      <c r="H17" s="178"/>
      <c r="I17" s="189">
        <v>0</v>
      </c>
    </row>
    <row r="18" spans="1:9" ht="12.75">
      <c r="A18" s="29" t="s">
        <v>186</v>
      </c>
      <c r="B18" s="179"/>
      <c r="C18" s="198">
        <f t="shared" si="1"/>
        <v>0</v>
      </c>
      <c r="D18" s="178"/>
      <c r="E18" s="189">
        <f t="shared" si="2"/>
        <v>0</v>
      </c>
      <c r="F18" s="178"/>
      <c r="G18" s="189">
        <f t="shared" si="0"/>
        <v>0</v>
      </c>
      <c r="H18" s="178"/>
      <c r="I18" s="189">
        <v>0</v>
      </c>
    </row>
    <row r="19" spans="1:9" ht="12.75">
      <c r="A19" s="29" t="s">
        <v>187</v>
      </c>
      <c r="B19" s="179"/>
      <c r="C19" s="198">
        <f t="shared" si="1"/>
        <v>0</v>
      </c>
      <c r="D19" s="178"/>
      <c r="E19" s="189">
        <f t="shared" si="2"/>
        <v>0</v>
      </c>
      <c r="F19" s="178"/>
      <c r="G19" s="189">
        <f t="shared" si="0"/>
        <v>0</v>
      </c>
      <c r="H19" s="178"/>
      <c r="I19" s="189">
        <v>0</v>
      </c>
    </row>
    <row r="20" spans="1:9" ht="12.75">
      <c r="A20" s="29" t="s">
        <v>188</v>
      </c>
      <c r="B20" s="179"/>
      <c r="C20" s="198">
        <f t="shared" si="1"/>
        <v>0</v>
      </c>
      <c r="D20" s="178"/>
      <c r="E20" s="189">
        <f t="shared" si="2"/>
        <v>0</v>
      </c>
      <c r="F20" s="178"/>
      <c r="G20" s="189">
        <f t="shared" si="0"/>
        <v>0</v>
      </c>
      <c r="H20" s="178"/>
      <c r="I20" s="189">
        <v>0</v>
      </c>
    </row>
    <row r="21" spans="1:9" ht="12.75">
      <c r="A21" s="29" t="s">
        <v>189</v>
      </c>
      <c r="B21" s="179"/>
      <c r="C21" s="198">
        <f t="shared" si="1"/>
        <v>0</v>
      </c>
      <c r="D21" s="178"/>
      <c r="E21" s="189">
        <f t="shared" si="2"/>
        <v>0</v>
      </c>
      <c r="F21" s="178"/>
      <c r="G21" s="189">
        <f t="shared" si="0"/>
        <v>0</v>
      </c>
      <c r="H21" s="178"/>
      <c r="I21" s="189">
        <v>0</v>
      </c>
    </row>
    <row r="22" spans="1:9" ht="13.5" thickBot="1">
      <c r="A22" s="30" t="s">
        <v>190</v>
      </c>
      <c r="B22" s="185"/>
      <c r="C22" s="199">
        <f t="shared" si="1"/>
        <v>0</v>
      </c>
      <c r="D22" s="184"/>
      <c r="E22" s="190">
        <f t="shared" si="2"/>
        <v>0</v>
      </c>
      <c r="F22" s="184"/>
      <c r="G22" s="190">
        <f t="shared" si="0"/>
        <v>0</v>
      </c>
      <c r="H22" s="184"/>
      <c r="I22" s="190">
        <v>0</v>
      </c>
    </row>
  </sheetData>
  <sheetProtection/>
  <mergeCells count="13">
    <mergeCell ref="H7:I7"/>
    <mergeCell ref="H8:I8"/>
    <mergeCell ref="H9:I9"/>
    <mergeCell ref="F8:G8"/>
    <mergeCell ref="F9:G9"/>
    <mergeCell ref="F7:G7"/>
    <mergeCell ref="B9:C9"/>
    <mergeCell ref="D8:E8"/>
    <mergeCell ref="D9:E9"/>
    <mergeCell ref="A2:G6"/>
    <mergeCell ref="D7:E7"/>
    <mergeCell ref="B7:C7"/>
    <mergeCell ref="B8:C8"/>
  </mergeCells>
  <printOptions/>
  <pageMargins left="0.75" right="0.75" top="1" bottom="1" header="0.5" footer="0.5"/>
  <pageSetup fitToWidth="2" horizontalDpi="600" verticalDpi="600" orientation="landscape" scale="54" r:id="rId1"/>
</worksheet>
</file>

<file path=xl/worksheets/sheet5.xml><?xml version="1.0" encoding="utf-8"?>
<worksheet xmlns="http://schemas.openxmlformats.org/spreadsheetml/2006/main" xmlns:r="http://schemas.openxmlformats.org/officeDocument/2006/relationships">
  <sheetPr>
    <tabColor indexed="52"/>
  </sheetPr>
  <dimension ref="A1:K33"/>
  <sheetViews>
    <sheetView zoomScale="80" zoomScaleNormal="80" zoomScaleSheetLayoutView="80" zoomScalePageLayoutView="0" workbookViewId="0" topLeftCell="A1">
      <pane xSplit="1" topLeftCell="F1" activePane="topRight" state="frozen"/>
      <selection pane="topLeft" activeCell="F3" sqref="F3:G3"/>
      <selection pane="topRight" activeCell="A13" sqref="A13"/>
    </sheetView>
  </sheetViews>
  <sheetFormatPr defaultColWidth="9.140625" defaultRowHeight="12.75"/>
  <cols>
    <col min="1" max="1" width="27.7109375" style="0" customWidth="1"/>
    <col min="2" max="2" width="24.8515625" style="0" customWidth="1"/>
    <col min="3" max="3" width="21.8515625" style="0" customWidth="1"/>
    <col min="4" max="4" width="23.7109375" style="0" customWidth="1"/>
    <col min="5" max="5" width="24.140625" style="0" customWidth="1"/>
    <col min="6" max="6" width="24.00390625" style="0" customWidth="1"/>
    <col min="7" max="7" width="23.28125" style="0" customWidth="1"/>
    <col min="8" max="8" width="19.28125" style="0" customWidth="1"/>
    <col min="9" max="9" width="19.8515625" style="0" customWidth="1"/>
    <col min="10" max="10" width="17.421875" style="0" customWidth="1"/>
    <col min="11" max="11" width="15.7109375" style="0" customWidth="1"/>
  </cols>
  <sheetData>
    <row r="1" spans="1:9" ht="15.75">
      <c r="A1" s="270" t="s">
        <v>501</v>
      </c>
      <c r="B1" s="38"/>
      <c r="C1" s="38"/>
      <c r="D1" s="38"/>
      <c r="E1" s="38"/>
      <c r="F1" s="38"/>
      <c r="G1" s="38"/>
      <c r="H1" s="38"/>
      <c r="I1" s="264"/>
    </row>
    <row r="2" spans="1:9" ht="19.5" customHeight="1">
      <c r="A2" s="325" t="s">
        <v>17</v>
      </c>
      <c r="B2" s="325"/>
      <c r="C2" s="325"/>
      <c r="D2" s="325"/>
      <c r="E2" s="325"/>
      <c r="F2" s="325"/>
      <c r="G2" s="325"/>
      <c r="H2" s="267"/>
      <c r="I2" s="267"/>
    </row>
    <row r="3" spans="1:9" ht="16.5" customHeight="1">
      <c r="A3" s="325"/>
      <c r="B3" s="325"/>
      <c r="C3" s="325"/>
      <c r="D3" s="325"/>
      <c r="E3" s="325"/>
      <c r="F3" s="325"/>
      <c r="G3" s="325"/>
      <c r="H3" s="267"/>
      <c r="I3" s="267"/>
    </row>
    <row r="4" spans="1:9" ht="18.75" customHeight="1">
      <c r="A4" s="325"/>
      <c r="B4" s="325"/>
      <c r="C4" s="325"/>
      <c r="D4" s="325"/>
      <c r="E4" s="325"/>
      <c r="F4" s="325"/>
      <c r="G4" s="325"/>
      <c r="H4" s="267"/>
      <c r="I4" s="267"/>
    </row>
    <row r="5" spans="1:9" ht="12.75">
      <c r="A5" s="325"/>
      <c r="B5" s="325"/>
      <c r="C5" s="325"/>
      <c r="D5" s="325"/>
      <c r="E5" s="325"/>
      <c r="F5" s="325"/>
      <c r="G5" s="325"/>
      <c r="H5" s="267"/>
      <c r="I5" s="267"/>
    </row>
    <row r="6" spans="1:9" ht="13.5" thickBot="1">
      <c r="A6" s="350"/>
      <c r="B6" s="350"/>
      <c r="C6" s="350"/>
      <c r="D6" s="350"/>
      <c r="E6" s="350"/>
      <c r="F6" s="350"/>
      <c r="G6" s="350"/>
      <c r="H6" s="268"/>
      <c r="I6" s="268"/>
    </row>
    <row r="7" spans="1:11" ht="26.25" customHeight="1" thickBot="1">
      <c r="A7" s="24" t="s">
        <v>495</v>
      </c>
      <c r="B7" s="330" t="s">
        <v>48</v>
      </c>
      <c r="C7" s="329"/>
      <c r="D7" s="328" t="s">
        <v>49</v>
      </c>
      <c r="E7" s="329"/>
      <c r="F7" s="328" t="s">
        <v>121</v>
      </c>
      <c r="G7" s="329"/>
      <c r="H7" s="328" t="s">
        <v>122</v>
      </c>
      <c r="I7" s="329"/>
      <c r="J7" s="328" t="s">
        <v>14</v>
      </c>
      <c r="K7" s="329"/>
    </row>
    <row r="8" spans="1:11" ht="162" customHeight="1">
      <c r="A8" s="25" t="s">
        <v>75</v>
      </c>
      <c r="B8" s="348" t="s">
        <v>234</v>
      </c>
      <c r="C8" s="349"/>
      <c r="D8" s="324" t="s">
        <v>461</v>
      </c>
      <c r="E8" s="323"/>
      <c r="F8" s="324" t="s">
        <v>473</v>
      </c>
      <c r="G8" s="323"/>
      <c r="H8" s="324" t="s">
        <v>467</v>
      </c>
      <c r="I8" s="323"/>
      <c r="J8" s="324" t="s">
        <v>16</v>
      </c>
      <c r="K8" s="323"/>
    </row>
    <row r="9" spans="1:11" ht="39.75" customHeight="1">
      <c r="A9" s="26" t="s">
        <v>26</v>
      </c>
      <c r="B9" s="348" t="s">
        <v>437</v>
      </c>
      <c r="C9" s="349"/>
      <c r="D9" s="348" t="s">
        <v>437</v>
      </c>
      <c r="E9" s="349"/>
      <c r="F9" s="348" t="s">
        <v>437</v>
      </c>
      <c r="G9" s="349"/>
      <c r="H9" s="348" t="s">
        <v>258</v>
      </c>
      <c r="I9" s="349"/>
      <c r="J9" s="324"/>
      <c r="K9" s="323"/>
    </row>
    <row r="10" spans="1:11" ht="50.25" customHeight="1">
      <c r="A10" s="26"/>
      <c r="B10" s="66" t="s">
        <v>50</v>
      </c>
      <c r="C10" s="67" t="s">
        <v>430</v>
      </c>
      <c r="D10" s="22" t="s">
        <v>51</v>
      </c>
      <c r="E10" s="67" t="s">
        <v>430</v>
      </c>
      <c r="F10" s="22" t="s">
        <v>383</v>
      </c>
      <c r="G10" s="67" t="s">
        <v>430</v>
      </c>
      <c r="H10" s="22" t="s">
        <v>384</v>
      </c>
      <c r="I10" s="67" t="s">
        <v>430</v>
      </c>
      <c r="J10" s="22" t="s">
        <v>15</v>
      </c>
      <c r="K10" s="67" t="s">
        <v>430</v>
      </c>
    </row>
    <row r="11" spans="1:11" ht="44.25" customHeight="1">
      <c r="A11" s="27" t="s">
        <v>191</v>
      </c>
      <c r="B11" s="193">
        <f>SUM(B13:B22)</f>
        <v>0</v>
      </c>
      <c r="C11" s="187">
        <f>IF(B11&lt;0,0,B11*(190000)*(44/12)*(1/1000000000))</f>
        <v>0</v>
      </c>
      <c r="D11" s="191">
        <f>SUM(D13:D22)</f>
        <v>0</v>
      </c>
      <c r="E11" s="187">
        <f>IF(D11&lt;0,0,D11*(1/3412)*(190000)*(44/12)*(1/1000000000))</f>
        <v>0</v>
      </c>
      <c r="F11" s="191">
        <f>SUM(F13:F22)</f>
        <v>0</v>
      </c>
      <c r="G11" s="187">
        <f>IF(F11&lt;0,0,F11*(190000)*(44/12)*(1/1000000000))</f>
        <v>0</v>
      </c>
      <c r="H11" s="191">
        <f>SUM(H13:H22)</f>
        <v>0</v>
      </c>
      <c r="I11" s="187">
        <f>IF(H11&lt;0,0,H11)</f>
        <v>0</v>
      </c>
      <c r="J11" s="191">
        <f>SUM(J13:J22)</f>
        <v>0</v>
      </c>
      <c r="K11" s="191">
        <f>SUM(K13:K22)</f>
        <v>0</v>
      </c>
    </row>
    <row r="12" spans="1:11" ht="12.75">
      <c r="A12" s="28"/>
      <c r="B12" s="173"/>
      <c r="C12" s="188"/>
      <c r="D12" s="192"/>
      <c r="E12" s="196"/>
      <c r="F12" s="192"/>
      <c r="G12" s="188"/>
      <c r="H12" s="192"/>
      <c r="I12" s="196"/>
      <c r="J12" s="192"/>
      <c r="K12" s="188"/>
    </row>
    <row r="13" spans="1:11" ht="12.75">
      <c r="A13" s="29" t="s">
        <v>181</v>
      </c>
      <c r="B13" s="179"/>
      <c r="C13" s="189">
        <f>IF(B13&lt;0,0,B13*(190000)*(44/12)*(1/1000000000))</f>
        <v>0</v>
      </c>
      <c r="D13" s="178"/>
      <c r="E13" s="189">
        <f>IF(D13&lt;0,0,D13*(1/3412)*(190000)*(44/12)*(1/1000000000))</f>
        <v>0</v>
      </c>
      <c r="F13" s="178"/>
      <c r="G13" s="189">
        <f>IF(F13&lt;0,0,F13*(190000)*(44/12)*(1/1000000000))</f>
        <v>0</v>
      </c>
      <c r="H13" s="178"/>
      <c r="I13" s="189">
        <f>IF(H13&lt;0,0,H13)</f>
        <v>0</v>
      </c>
      <c r="J13" s="178"/>
      <c r="K13" s="189">
        <v>0</v>
      </c>
    </row>
    <row r="14" spans="1:11" ht="12.75">
      <c r="A14" s="29" t="s">
        <v>182</v>
      </c>
      <c r="B14" s="179"/>
      <c r="C14" s="189">
        <f aca="true" t="shared" si="0" ref="C14:C22">IF(B14&lt;0,0,B14*(190000)*(44/12)*(1/1000000000))</f>
        <v>0</v>
      </c>
      <c r="D14" s="178"/>
      <c r="E14" s="189">
        <f aca="true" t="shared" si="1" ref="E14:E22">IF(D14&lt;0,0,D14*(1/3412)*(190000)*(44/12)*(1/1000000000))</f>
        <v>0</v>
      </c>
      <c r="F14" s="178"/>
      <c r="G14" s="189">
        <f aca="true" t="shared" si="2" ref="G14:G22">IF(F14&lt;0,0,F14*(190000)*(44/12)*(1/1000000000))</f>
        <v>0</v>
      </c>
      <c r="H14" s="178"/>
      <c r="I14" s="189">
        <f aca="true" t="shared" si="3" ref="I14:I22">IF(H14&lt;0,0,H14)</f>
        <v>0</v>
      </c>
      <c r="J14" s="178"/>
      <c r="K14" s="189">
        <v>0</v>
      </c>
    </row>
    <row r="15" spans="1:11" ht="12.75">
      <c r="A15" s="29" t="s">
        <v>183</v>
      </c>
      <c r="B15" s="179"/>
      <c r="C15" s="189">
        <f t="shared" si="0"/>
        <v>0</v>
      </c>
      <c r="D15" s="178"/>
      <c r="E15" s="189">
        <f t="shared" si="1"/>
        <v>0</v>
      </c>
      <c r="F15" s="178"/>
      <c r="G15" s="189">
        <f t="shared" si="2"/>
        <v>0</v>
      </c>
      <c r="H15" s="178"/>
      <c r="I15" s="189">
        <f t="shared" si="3"/>
        <v>0</v>
      </c>
      <c r="J15" s="178"/>
      <c r="K15" s="189">
        <v>0</v>
      </c>
    </row>
    <row r="16" spans="1:11" ht="12.75">
      <c r="A16" s="29" t="s">
        <v>184</v>
      </c>
      <c r="B16" s="179"/>
      <c r="C16" s="189">
        <f t="shared" si="0"/>
        <v>0</v>
      </c>
      <c r="D16" s="178"/>
      <c r="E16" s="189">
        <f t="shared" si="1"/>
        <v>0</v>
      </c>
      <c r="F16" s="178"/>
      <c r="G16" s="189">
        <f t="shared" si="2"/>
        <v>0</v>
      </c>
      <c r="H16" s="178"/>
      <c r="I16" s="189">
        <f t="shared" si="3"/>
        <v>0</v>
      </c>
      <c r="J16" s="178"/>
      <c r="K16" s="189">
        <v>0</v>
      </c>
    </row>
    <row r="17" spans="1:11" ht="12.75">
      <c r="A17" s="29" t="s">
        <v>185</v>
      </c>
      <c r="B17" s="179"/>
      <c r="C17" s="189">
        <f t="shared" si="0"/>
        <v>0</v>
      </c>
      <c r="D17" s="178"/>
      <c r="E17" s="189">
        <f t="shared" si="1"/>
        <v>0</v>
      </c>
      <c r="F17" s="178"/>
      <c r="G17" s="189">
        <f t="shared" si="2"/>
        <v>0</v>
      </c>
      <c r="H17" s="178"/>
      <c r="I17" s="189">
        <f t="shared" si="3"/>
        <v>0</v>
      </c>
      <c r="J17" s="178"/>
      <c r="K17" s="189">
        <v>0</v>
      </c>
    </row>
    <row r="18" spans="1:11" ht="12.75">
      <c r="A18" s="29" t="s">
        <v>186</v>
      </c>
      <c r="B18" s="179"/>
      <c r="C18" s="189">
        <f t="shared" si="0"/>
        <v>0</v>
      </c>
      <c r="D18" s="178"/>
      <c r="E18" s="189">
        <f t="shared" si="1"/>
        <v>0</v>
      </c>
      <c r="F18" s="178"/>
      <c r="G18" s="189">
        <f t="shared" si="2"/>
        <v>0</v>
      </c>
      <c r="H18" s="178"/>
      <c r="I18" s="189">
        <f t="shared" si="3"/>
        <v>0</v>
      </c>
      <c r="J18" s="178"/>
      <c r="K18" s="189">
        <v>0</v>
      </c>
    </row>
    <row r="19" spans="1:11" ht="12.75">
      <c r="A19" s="29" t="s">
        <v>187</v>
      </c>
      <c r="B19" s="179"/>
      <c r="C19" s="189">
        <f t="shared" si="0"/>
        <v>0</v>
      </c>
      <c r="D19" s="178"/>
      <c r="E19" s="189">
        <f t="shared" si="1"/>
        <v>0</v>
      </c>
      <c r="F19" s="178"/>
      <c r="G19" s="189">
        <f t="shared" si="2"/>
        <v>0</v>
      </c>
      <c r="H19" s="178"/>
      <c r="I19" s="189">
        <f t="shared" si="3"/>
        <v>0</v>
      </c>
      <c r="J19" s="178"/>
      <c r="K19" s="189">
        <v>0</v>
      </c>
    </row>
    <row r="20" spans="1:11" ht="12.75">
      <c r="A20" s="29" t="s">
        <v>188</v>
      </c>
      <c r="B20" s="179"/>
      <c r="C20" s="189">
        <f t="shared" si="0"/>
        <v>0</v>
      </c>
      <c r="D20" s="178"/>
      <c r="E20" s="189">
        <f t="shared" si="1"/>
        <v>0</v>
      </c>
      <c r="F20" s="178"/>
      <c r="G20" s="189">
        <f t="shared" si="2"/>
        <v>0</v>
      </c>
      <c r="H20" s="178"/>
      <c r="I20" s="189">
        <f t="shared" si="3"/>
        <v>0</v>
      </c>
      <c r="J20" s="178"/>
      <c r="K20" s="189">
        <v>0</v>
      </c>
    </row>
    <row r="21" spans="1:11" ht="12.75">
      <c r="A21" s="29" t="s">
        <v>189</v>
      </c>
      <c r="B21" s="179"/>
      <c r="C21" s="189">
        <f t="shared" si="0"/>
        <v>0</v>
      </c>
      <c r="D21" s="178"/>
      <c r="E21" s="189">
        <f t="shared" si="1"/>
        <v>0</v>
      </c>
      <c r="F21" s="178"/>
      <c r="G21" s="189">
        <f t="shared" si="2"/>
        <v>0</v>
      </c>
      <c r="H21" s="178"/>
      <c r="I21" s="189">
        <f t="shared" si="3"/>
        <v>0</v>
      </c>
      <c r="J21" s="178"/>
      <c r="K21" s="189">
        <v>0</v>
      </c>
    </row>
    <row r="22" spans="1:11" ht="13.5" thickBot="1">
      <c r="A22" s="30" t="s">
        <v>190</v>
      </c>
      <c r="B22" s="185"/>
      <c r="C22" s="190">
        <f t="shared" si="0"/>
        <v>0</v>
      </c>
      <c r="D22" s="184"/>
      <c r="E22" s="190">
        <f t="shared" si="1"/>
        <v>0</v>
      </c>
      <c r="F22" s="184"/>
      <c r="G22" s="190">
        <f t="shared" si="2"/>
        <v>0</v>
      </c>
      <c r="H22" s="184"/>
      <c r="I22" s="190">
        <f t="shared" si="3"/>
        <v>0</v>
      </c>
      <c r="J22" s="184"/>
      <c r="K22" s="190">
        <v>0</v>
      </c>
    </row>
    <row r="23" ht="13.5" thickBot="1"/>
    <row r="24" spans="2:9" ht="24.75" customHeight="1">
      <c r="B24" s="331" t="s">
        <v>480</v>
      </c>
      <c r="C24" s="332"/>
      <c r="D24" s="332"/>
      <c r="E24" s="333"/>
      <c r="F24" s="331" t="s">
        <v>415</v>
      </c>
      <c r="G24" s="340"/>
      <c r="H24" s="340"/>
      <c r="I24" s="341"/>
    </row>
    <row r="25" spans="2:9" ht="24.75" customHeight="1">
      <c r="B25" s="334"/>
      <c r="C25" s="335"/>
      <c r="D25" s="335"/>
      <c r="E25" s="336"/>
      <c r="F25" s="342"/>
      <c r="G25" s="343"/>
      <c r="H25" s="343"/>
      <c r="I25" s="344"/>
    </row>
    <row r="26" spans="2:9" ht="24.75" customHeight="1">
      <c r="B26" s="334"/>
      <c r="C26" s="335"/>
      <c r="D26" s="335"/>
      <c r="E26" s="336"/>
      <c r="F26" s="342"/>
      <c r="G26" s="343"/>
      <c r="H26" s="343"/>
      <c r="I26" s="344"/>
    </row>
    <row r="27" spans="2:9" ht="24.75" customHeight="1">
      <c r="B27" s="334"/>
      <c r="C27" s="335"/>
      <c r="D27" s="335"/>
      <c r="E27" s="336"/>
      <c r="F27" s="342"/>
      <c r="G27" s="343"/>
      <c r="H27" s="343"/>
      <c r="I27" s="344"/>
    </row>
    <row r="28" spans="2:9" ht="24.75" customHeight="1">
      <c r="B28" s="334"/>
      <c r="C28" s="335"/>
      <c r="D28" s="335"/>
      <c r="E28" s="336"/>
      <c r="F28" s="342"/>
      <c r="G28" s="343"/>
      <c r="H28" s="343"/>
      <c r="I28" s="344"/>
    </row>
    <row r="29" spans="2:9" ht="24.75" customHeight="1">
      <c r="B29" s="334"/>
      <c r="C29" s="335"/>
      <c r="D29" s="335"/>
      <c r="E29" s="336"/>
      <c r="F29" s="342"/>
      <c r="G29" s="343"/>
      <c r="H29" s="343"/>
      <c r="I29" s="344"/>
    </row>
    <row r="30" spans="2:9" ht="24.75" customHeight="1">
      <c r="B30" s="334"/>
      <c r="C30" s="335"/>
      <c r="D30" s="335"/>
      <c r="E30" s="336"/>
      <c r="F30" s="342"/>
      <c r="G30" s="343"/>
      <c r="H30" s="343"/>
      <c r="I30" s="344"/>
    </row>
    <row r="31" spans="2:9" ht="24.75" customHeight="1">
      <c r="B31" s="334"/>
      <c r="C31" s="335"/>
      <c r="D31" s="335"/>
      <c r="E31" s="336"/>
      <c r="F31" s="342"/>
      <c r="G31" s="343"/>
      <c r="H31" s="343"/>
      <c r="I31" s="344"/>
    </row>
    <row r="32" spans="2:9" ht="24.75" customHeight="1">
      <c r="B32" s="334"/>
      <c r="C32" s="335"/>
      <c r="D32" s="335"/>
      <c r="E32" s="336"/>
      <c r="F32" s="342"/>
      <c r="G32" s="343"/>
      <c r="H32" s="343"/>
      <c r="I32" s="344"/>
    </row>
    <row r="33" spans="2:9" ht="24.75" customHeight="1" thickBot="1">
      <c r="B33" s="337"/>
      <c r="C33" s="338"/>
      <c r="D33" s="338"/>
      <c r="E33" s="339"/>
      <c r="F33" s="345"/>
      <c r="G33" s="346"/>
      <c r="H33" s="346"/>
      <c r="I33" s="347"/>
    </row>
  </sheetData>
  <sheetProtection/>
  <mergeCells count="18">
    <mergeCell ref="J7:K7"/>
    <mergeCell ref="J8:K8"/>
    <mergeCell ref="J9:K9"/>
    <mergeCell ref="A2:G6"/>
    <mergeCell ref="B7:C7"/>
    <mergeCell ref="D7:E7"/>
    <mergeCell ref="F7:G7"/>
    <mergeCell ref="H7:I7"/>
    <mergeCell ref="B24:E33"/>
    <mergeCell ref="F24:I33"/>
    <mergeCell ref="B8:C8"/>
    <mergeCell ref="D8:E8"/>
    <mergeCell ref="F8:G8"/>
    <mergeCell ref="H8:I8"/>
    <mergeCell ref="B9:C9"/>
    <mergeCell ref="D9:E9"/>
    <mergeCell ref="F9:G9"/>
    <mergeCell ref="H9:I9"/>
  </mergeCells>
  <printOptions/>
  <pageMargins left="0.75" right="0.75" top="1" bottom="1" header="0.5" footer="0.5"/>
  <pageSetup fitToWidth="2" horizontalDpi="600" verticalDpi="600" orientation="landscape" scale="52" r:id="rId1"/>
  <colBreaks count="1" manualBreakCount="1">
    <brk id="9" max="32" man="1"/>
  </colBreaks>
</worksheet>
</file>

<file path=xl/worksheets/sheet6.xml><?xml version="1.0" encoding="utf-8"?>
<worksheet xmlns="http://schemas.openxmlformats.org/spreadsheetml/2006/main" xmlns:r="http://schemas.openxmlformats.org/officeDocument/2006/relationships">
  <sheetPr>
    <tabColor indexed="13"/>
  </sheetPr>
  <dimension ref="A1:AC184"/>
  <sheetViews>
    <sheetView zoomScale="80" zoomScaleNormal="80" zoomScalePageLayoutView="0" workbookViewId="0" topLeftCell="A1">
      <pane xSplit="1" topLeftCell="B1" activePane="topRight" state="frozen"/>
      <selection pane="topLeft" activeCell="F3" sqref="F3:G3"/>
      <selection pane="topRight" activeCell="A2" sqref="A2:G4"/>
    </sheetView>
  </sheetViews>
  <sheetFormatPr defaultColWidth="9.140625" defaultRowHeight="12.75"/>
  <cols>
    <col min="1" max="1" width="27.57421875" style="0" customWidth="1"/>
    <col min="2" max="27" width="24.57421875" style="0" customWidth="1"/>
    <col min="28" max="28" width="19.00390625" style="0" customWidth="1"/>
    <col min="29" max="29" width="19.8515625" style="0" customWidth="1"/>
  </cols>
  <sheetData>
    <row r="1" spans="1:27" ht="15.75">
      <c r="A1" s="270" t="s">
        <v>429</v>
      </c>
      <c r="B1" s="38"/>
      <c r="C1" s="38"/>
      <c r="D1" s="38"/>
      <c r="E1" s="38"/>
      <c r="F1" s="38"/>
      <c r="G1" s="38"/>
      <c r="H1" s="38"/>
      <c r="I1" s="38"/>
      <c r="J1" s="38"/>
      <c r="K1" s="38"/>
      <c r="L1" s="38"/>
      <c r="M1" s="38"/>
      <c r="N1" s="38"/>
      <c r="O1" s="38"/>
      <c r="P1" s="38"/>
      <c r="Q1" s="269"/>
      <c r="R1" s="38"/>
      <c r="S1" s="38"/>
      <c r="T1" s="38"/>
      <c r="U1" s="38"/>
      <c r="V1" s="38"/>
      <c r="W1" s="38"/>
      <c r="X1" s="38"/>
      <c r="Y1" s="269"/>
      <c r="Z1" s="269"/>
      <c r="AA1" s="264"/>
    </row>
    <row r="2" spans="1:27" ht="16.5" customHeight="1">
      <c r="A2" s="325" t="s">
        <v>18</v>
      </c>
      <c r="B2" s="325"/>
      <c r="C2" s="325"/>
      <c r="D2" s="325"/>
      <c r="E2" s="325"/>
      <c r="F2" s="325"/>
      <c r="G2" s="325"/>
      <c r="H2" s="2"/>
      <c r="I2" s="2"/>
      <c r="J2" s="2"/>
      <c r="K2" s="2"/>
      <c r="L2" s="2"/>
      <c r="M2" s="2"/>
      <c r="N2" s="2"/>
      <c r="O2" s="2"/>
      <c r="P2" s="2"/>
      <c r="Q2" s="2"/>
      <c r="R2" s="2"/>
      <c r="S2" s="2"/>
      <c r="T2" s="2"/>
      <c r="U2" s="2"/>
      <c r="V2" s="2"/>
      <c r="W2" s="2"/>
      <c r="X2" s="2"/>
      <c r="Y2" s="2"/>
      <c r="Z2" s="2"/>
      <c r="AA2" s="2"/>
    </row>
    <row r="3" spans="1:27" ht="18.75" customHeight="1">
      <c r="A3" s="325"/>
      <c r="B3" s="325"/>
      <c r="C3" s="325"/>
      <c r="D3" s="325"/>
      <c r="E3" s="325"/>
      <c r="F3" s="325"/>
      <c r="G3" s="325"/>
      <c r="H3" s="2"/>
      <c r="I3" s="2"/>
      <c r="J3" s="2"/>
      <c r="K3" s="2"/>
      <c r="L3" s="2"/>
      <c r="M3" s="2"/>
      <c r="N3" s="2"/>
      <c r="O3" s="2"/>
      <c r="P3" s="2"/>
      <c r="Q3" s="2"/>
      <c r="R3" s="2"/>
      <c r="S3" s="2"/>
      <c r="T3" s="2"/>
      <c r="U3" s="2"/>
      <c r="V3" s="2"/>
      <c r="W3" s="2"/>
      <c r="X3" s="2"/>
      <c r="Y3" s="2"/>
      <c r="Z3" s="2"/>
      <c r="AA3" s="2"/>
    </row>
    <row r="4" spans="1:27" ht="19.5" customHeight="1" thickBot="1">
      <c r="A4" s="325"/>
      <c r="B4" s="325"/>
      <c r="C4" s="325"/>
      <c r="D4" s="325"/>
      <c r="E4" s="325"/>
      <c r="F4" s="325"/>
      <c r="G4" s="325"/>
      <c r="H4" s="2"/>
      <c r="I4" s="2"/>
      <c r="J4" s="2"/>
      <c r="K4" s="2"/>
      <c r="L4" s="2"/>
      <c r="M4" s="2"/>
      <c r="N4" s="2"/>
      <c r="O4" s="2"/>
      <c r="P4" s="2"/>
      <c r="Q4" s="2"/>
      <c r="R4" s="2"/>
      <c r="S4" s="2"/>
      <c r="T4" s="2"/>
      <c r="U4" s="2"/>
      <c r="V4" s="2"/>
      <c r="W4" s="2"/>
      <c r="X4" s="2"/>
      <c r="Y4" s="2"/>
      <c r="Z4" s="2"/>
      <c r="AA4" s="2"/>
    </row>
    <row r="5" spans="1:29" ht="26.25" customHeight="1" thickBot="1">
      <c r="A5" s="24" t="s">
        <v>78</v>
      </c>
      <c r="B5" s="328" t="s">
        <v>114</v>
      </c>
      <c r="C5" s="329"/>
      <c r="D5" s="330" t="s">
        <v>92</v>
      </c>
      <c r="E5" s="330"/>
      <c r="F5" s="328" t="s">
        <v>77</v>
      </c>
      <c r="G5" s="329"/>
      <c r="H5" s="328" t="s">
        <v>227</v>
      </c>
      <c r="I5" s="329"/>
      <c r="J5" s="328" t="s">
        <v>228</v>
      </c>
      <c r="K5" s="329"/>
      <c r="L5" s="328" t="s">
        <v>93</v>
      </c>
      <c r="M5" s="329"/>
      <c r="N5" s="328" t="s">
        <v>81</v>
      </c>
      <c r="O5" s="329"/>
      <c r="P5" s="328" t="s">
        <v>198</v>
      </c>
      <c r="Q5" s="329"/>
      <c r="R5" s="330" t="s">
        <v>118</v>
      </c>
      <c r="S5" s="329"/>
      <c r="T5" s="328" t="s">
        <v>120</v>
      </c>
      <c r="U5" s="329"/>
      <c r="V5" s="328" t="s">
        <v>119</v>
      </c>
      <c r="W5" s="329"/>
      <c r="X5" s="328" t="s">
        <v>212</v>
      </c>
      <c r="Y5" s="329"/>
      <c r="Z5" s="328" t="s">
        <v>213</v>
      </c>
      <c r="AA5" s="329"/>
      <c r="AB5" s="328" t="s">
        <v>14</v>
      </c>
      <c r="AC5" s="329"/>
    </row>
    <row r="6" spans="1:29" ht="145.5" customHeight="1">
      <c r="A6" s="25" t="s">
        <v>75</v>
      </c>
      <c r="B6" s="348" t="s">
        <v>404</v>
      </c>
      <c r="C6" s="349"/>
      <c r="D6" s="322" t="s">
        <v>476</v>
      </c>
      <c r="E6" s="351"/>
      <c r="F6" s="324" t="s">
        <v>477</v>
      </c>
      <c r="G6" s="323"/>
      <c r="H6" s="324" t="s">
        <v>405</v>
      </c>
      <c r="I6" s="323"/>
      <c r="J6" s="324" t="s">
        <v>406</v>
      </c>
      <c r="K6" s="323"/>
      <c r="L6" s="324" t="s">
        <v>407</v>
      </c>
      <c r="M6" s="323"/>
      <c r="N6" s="324" t="s">
        <v>408</v>
      </c>
      <c r="O6" s="323"/>
      <c r="P6" s="324" t="s">
        <v>409</v>
      </c>
      <c r="Q6" s="323"/>
      <c r="R6" s="322" t="s">
        <v>410</v>
      </c>
      <c r="S6" s="323"/>
      <c r="T6" s="324" t="s">
        <v>411</v>
      </c>
      <c r="U6" s="323"/>
      <c r="V6" s="324" t="s">
        <v>412</v>
      </c>
      <c r="W6" s="323"/>
      <c r="X6" s="324" t="s">
        <v>413</v>
      </c>
      <c r="Y6" s="323"/>
      <c r="Z6" s="324" t="s">
        <v>414</v>
      </c>
      <c r="AA6" s="323"/>
      <c r="AB6" s="324" t="s">
        <v>16</v>
      </c>
      <c r="AC6" s="323"/>
    </row>
    <row r="7" spans="1:29" ht="39.75" customHeight="1">
      <c r="A7" s="26" t="s">
        <v>26</v>
      </c>
      <c r="B7" s="324" t="s">
        <v>431</v>
      </c>
      <c r="C7" s="323"/>
      <c r="D7" s="324" t="s">
        <v>431</v>
      </c>
      <c r="E7" s="323"/>
      <c r="F7" s="324" t="s">
        <v>431</v>
      </c>
      <c r="G7" s="323"/>
      <c r="H7" s="324" t="s">
        <v>229</v>
      </c>
      <c r="I7" s="323"/>
      <c r="J7" s="324" t="s">
        <v>399</v>
      </c>
      <c r="K7" s="323"/>
      <c r="L7" s="324" t="s">
        <v>431</v>
      </c>
      <c r="M7" s="323"/>
      <c r="N7" s="324" t="s">
        <v>400</v>
      </c>
      <c r="O7" s="323"/>
      <c r="P7" s="322" t="s">
        <v>401</v>
      </c>
      <c r="Q7" s="323"/>
      <c r="R7" s="324" t="s">
        <v>431</v>
      </c>
      <c r="S7" s="323"/>
      <c r="T7" s="324" t="s">
        <v>431</v>
      </c>
      <c r="U7" s="323"/>
      <c r="V7" s="324" t="s">
        <v>431</v>
      </c>
      <c r="W7" s="323"/>
      <c r="X7" s="322" t="s">
        <v>401</v>
      </c>
      <c r="Y7" s="323"/>
      <c r="Z7" s="322" t="s">
        <v>401</v>
      </c>
      <c r="AA7" s="323"/>
      <c r="AB7" s="324"/>
      <c r="AC7" s="323"/>
    </row>
    <row r="8" spans="1:29" ht="50.25" customHeight="1">
      <c r="A8" s="26"/>
      <c r="B8" s="22" t="s">
        <v>52</v>
      </c>
      <c r="C8" s="67" t="s">
        <v>430</v>
      </c>
      <c r="D8" s="66" t="s">
        <v>53</v>
      </c>
      <c r="E8" s="67" t="s">
        <v>430</v>
      </c>
      <c r="F8" s="22" t="s">
        <v>54</v>
      </c>
      <c r="G8" s="67" t="s">
        <v>430</v>
      </c>
      <c r="H8" s="22" t="s">
        <v>230</v>
      </c>
      <c r="I8" s="67" t="s">
        <v>430</v>
      </c>
      <c r="J8" s="22" t="s">
        <v>231</v>
      </c>
      <c r="K8" s="67" t="s">
        <v>430</v>
      </c>
      <c r="L8" s="22" t="s">
        <v>55</v>
      </c>
      <c r="M8" s="67" t="s">
        <v>430</v>
      </c>
      <c r="N8" s="22" t="s">
        <v>56</v>
      </c>
      <c r="O8" s="67" t="s">
        <v>430</v>
      </c>
      <c r="P8" s="22" t="s">
        <v>57</v>
      </c>
      <c r="Q8" s="67" t="s">
        <v>430</v>
      </c>
      <c r="R8" s="22" t="s">
        <v>58</v>
      </c>
      <c r="S8" s="67" t="s">
        <v>430</v>
      </c>
      <c r="T8" s="22" t="s">
        <v>59</v>
      </c>
      <c r="U8" s="67" t="s">
        <v>430</v>
      </c>
      <c r="V8" s="22" t="s">
        <v>60</v>
      </c>
      <c r="W8" s="67" t="s">
        <v>430</v>
      </c>
      <c r="X8" s="22" t="s">
        <v>61</v>
      </c>
      <c r="Y8" s="67" t="s">
        <v>430</v>
      </c>
      <c r="Z8" s="22" t="s">
        <v>62</v>
      </c>
      <c r="AA8" s="67" t="s">
        <v>430</v>
      </c>
      <c r="AB8" s="22" t="s">
        <v>15</v>
      </c>
      <c r="AC8" s="67" t="s">
        <v>430</v>
      </c>
    </row>
    <row r="9" spans="1:29" ht="44.25" customHeight="1">
      <c r="A9" s="27" t="s">
        <v>191</v>
      </c>
      <c r="B9" s="191">
        <f>SUM(B11:B20)</f>
        <v>0</v>
      </c>
      <c r="C9" s="187">
        <f>B9*10.35/1000</f>
        <v>0</v>
      </c>
      <c r="D9" s="193">
        <f>SUM(D11:D20)</f>
        <v>0</v>
      </c>
      <c r="E9" s="187">
        <f>D9*10.21/1000</f>
        <v>0</v>
      </c>
      <c r="F9" s="191">
        <f>SUM(F11:F20)</f>
        <v>0</v>
      </c>
      <c r="G9" s="187">
        <f>F9*10.21/1000</f>
        <v>0</v>
      </c>
      <c r="H9" s="191">
        <f>SUM(H11:H20)</f>
        <v>0</v>
      </c>
      <c r="I9" s="187">
        <f>H9*9.67/1000</f>
        <v>0</v>
      </c>
      <c r="J9" s="191">
        <f>SUM(J11:J20)</f>
        <v>0</v>
      </c>
      <c r="K9" s="187">
        <f>J9*0.22/1000</f>
        <v>0</v>
      </c>
      <c r="L9" s="191">
        <f>SUM(L11:L20)</f>
        <v>0</v>
      </c>
      <c r="M9" s="187">
        <f>L9*8.87/1000</f>
        <v>0</v>
      </c>
      <c r="N9" s="191">
        <f>SUM(N11:N20)</f>
        <v>0</v>
      </c>
      <c r="O9" s="187">
        <f>N9*0.49/1000</f>
        <v>0</v>
      </c>
      <c r="P9" s="191">
        <f>SUM(P11:P20)</f>
        <v>0</v>
      </c>
      <c r="Q9" s="187">
        <f>P9*4.54/1000</f>
        <v>0</v>
      </c>
      <c r="R9" s="193">
        <f>SUM(R11:R20)</f>
        <v>0</v>
      </c>
      <c r="S9" s="187">
        <f>R9*5.32/1000</f>
        <v>0</v>
      </c>
      <c r="T9" s="191">
        <f>SUM(T11:T20)</f>
        <v>0</v>
      </c>
      <c r="U9" s="187">
        <f>T9*0.0547/1000</f>
        <v>0</v>
      </c>
      <c r="V9" s="191">
        <f>SUM(V11:V20)</f>
        <v>0</v>
      </c>
      <c r="W9" s="187">
        <f>V9*0.0000532/1000</f>
        <v>0</v>
      </c>
      <c r="X9" s="191">
        <f>SUM(X11:X20)</f>
        <v>0</v>
      </c>
      <c r="Y9" s="187">
        <f>X9*2.9/1000</f>
        <v>0</v>
      </c>
      <c r="Z9" s="191">
        <f>SUM(Z11:Z20)</f>
        <v>0</v>
      </c>
      <c r="AA9" s="187">
        <f>Z9*0.53/1000</f>
        <v>0</v>
      </c>
      <c r="AB9" s="191">
        <f>SUM(AB11:AB20)</f>
        <v>0</v>
      </c>
      <c r="AC9" s="191">
        <f>SUM(AC11:AC20)</f>
        <v>0</v>
      </c>
    </row>
    <row r="10" spans="1:29" ht="12.75">
      <c r="A10" s="28"/>
      <c r="B10" s="192"/>
      <c r="C10" s="188"/>
      <c r="D10" s="173"/>
      <c r="E10" s="188"/>
      <c r="F10" s="192"/>
      <c r="G10" s="188"/>
      <c r="H10" s="192"/>
      <c r="I10" s="188"/>
      <c r="J10" s="192"/>
      <c r="K10" s="188"/>
      <c r="L10" s="192"/>
      <c r="M10" s="188"/>
      <c r="N10" s="192"/>
      <c r="O10" s="188"/>
      <c r="P10" s="192"/>
      <c r="Q10" s="188"/>
      <c r="R10" s="173"/>
      <c r="S10" s="188"/>
      <c r="T10" s="192"/>
      <c r="U10" s="188"/>
      <c r="V10" s="192"/>
      <c r="W10" s="188"/>
      <c r="X10" s="192"/>
      <c r="Y10" s="188"/>
      <c r="Z10" s="192"/>
      <c r="AA10" s="188"/>
      <c r="AB10" s="192"/>
      <c r="AC10" s="188"/>
    </row>
    <row r="11" spans="1:29" ht="12.75">
      <c r="A11" s="29" t="s">
        <v>181</v>
      </c>
      <c r="B11" s="178">
        <v>0</v>
      </c>
      <c r="C11" s="189">
        <f>B11*10.35/1000</f>
        <v>0</v>
      </c>
      <c r="D11" s="179">
        <v>0</v>
      </c>
      <c r="E11" s="189">
        <f>D11*10.21/1000</f>
        <v>0</v>
      </c>
      <c r="F11" s="178">
        <v>0</v>
      </c>
      <c r="G11" s="189">
        <f>F11*10.21/1000</f>
        <v>0</v>
      </c>
      <c r="H11" s="178">
        <v>0</v>
      </c>
      <c r="I11" s="189">
        <f>H11*9.67/1000</f>
        <v>0</v>
      </c>
      <c r="J11" s="178">
        <v>0</v>
      </c>
      <c r="K11" s="189">
        <f>J11*0.22/1000</f>
        <v>0</v>
      </c>
      <c r="L11" s="178">
        <v>0</v>
      </c>
      <c r="M11" s="189">
        <f>L11*8.87/1000</f>
        <v>0</v>
      </c>
      <c r="N11" s="178">
        <v>0</v>
      </c>
      <c r="O11" s="189">
        <f>N11*0.49/1000</f>
        <v>0</v>
      </c>
      <c r="P11" s="178">
        <v>0</v>
      </c>
      <c r="Q11" s="189">
        <f>P11*4.54/1000</f>
        <v>0</v>
      </c>
      <c r="R11" s="179">
        <v>0</v>
      </c>
      <c r="S11" s="189">
        <f>R11*5.32/1000</f>
        <v>0</v>
      </c>
      <c r="T11" s="178">
        <v>0</v>
      </c>
      <c r="U11" s="189">
        <f>T11*0.0547/1000</f>
        <v>0</v>
      </c>
      <c r="V11" s="178">
        <v>0</v>
      </c>
      <c r="W11" s="189">
        <f>V11*0.0000532/1000</f>
        <v>0</v>
      </c>
      <c r="X11" s="178">
        <v>0</v>
      </c>
      <c r="Y11" s="189">
        <f>X11*2.9/1000</f>
        <v>0</v>
      </c>
      <c r="Z11" s="194">
        <v>0</v>
      </c>
      <c r="AA11" s="189">
        <f>Z11*0.53/1000</f>
        <v>0</v>
      </c>
      <c r="AB11" s="178"/>
      <c r="AC11" s="189">
        <v>0</v>
      </c>
    </row>
    <row r="12" spans="1:29" ht="12.75">
      <c r="A12" s="29" t="s">
        <v>182</v>
      </c>
      <c r="B12" s="178"/>
      <c r="C12" s="189">
        <f aca="true" t="shared" si="0" ref="C12:C20">B12*10.35/1000</f>
        <v>0</v>
      </c>
      <c r="D12" s="179"/>
      <c r="E12" s="189">
        <f aca="true" t="shared" si="1" ref="E12:E20">D12*10.21/1000</f>
        <v>0</v>
      </c>
      <c r="F12" s="178"/>
      <c r="G12" s="189">
        <f aca="true" t="shared" si="2" ref="G12:G20">F12*10.21/1000</f>
        <v>0</v>
      </c>
      <c r="H12" s="178"/>
      <c r="I12" s="189">
        <f aca="true" t="shared" si="3" ref="I12:I20">H12*9.67/1000</f>
        <v>0</v>
      </c>
      <c r="J12" s="178"/>
      <c r="K12" s="189">
        <f aca="true" t="shared" si="4" ref="K12:K20">J12*0.22/1000</f>
        <v>0</v>
      </c>
      <c r="L12" s="178"/>
      <c r="M12" s="189">
        <f aca="true" t="shared" si="5" ref="M12:M20">L12*8.87/1000</f>
        <v>0</v>
      </c>
      <c r="N12" s="178"/>
      <c r="O12" s="189">
        <f aca="true" t="shared" si="6" ref="O12:O20">N12*0.49/1000</f>
        <v>0</v>
      </c>
      <c r="P12" s="178"/>
      <c r="Q12" s="189">
        <f aca="true" t="shared" si="7" ref="Q12:Q20">P12*4.54/1000</f>
        <v>0</v>
      </c>
      <c r="R12" s="179"/>
      <c r="S12" s="189">
        <f aca="true" t="shared" si="8" ref="S12:S20">R12*5.32/1000</f>
        <v>0</v>
      </c>
      <c r="T12" s="178"/>
      <c r="U12" s="189">
        <f aca="true" t="shared" si="9" ref="U12:U20">T12*0.0547/1000</f>
        <v>0</v>
      </c>
      <c r="V12" s="178"/>
      <c r="W12" s="189">
        <f aca="true" t="shared" si="10" ref="W12:W20">V12*0.0000532/1000</f>
        <v>0</v>
      </c>
      <c r="X12" s="178"/>
      <c r="Y12" s="189">
        <f aca="true" t="shared" si="11" ref="Y12:Y20">X12*2.9/1000</f>
        <v>0</v>
      </c>
      <c r="Z12" s="194"/>
      <c r="AA12" s="189">
        <f aca="true" t="shared" si="12" ref="AA12:AA20">Z12*0.53/1000</f>
        <v>0</v>
      </c>
      <c r="AB12" s="178"/>
      <c r="AC12" s="189">
        <v>0</v>
      </c>
    </row>
    <row r="13" spans="1:29" ht="12.75">
      <c r="A13" s="29" t="s">
        <v>183</v>
      </c>
      <c r="B13" s="178"/>
      <c r="C13" s="189">
        <f t="shared" si="0"/>
        <v>0</v>
      </c>
      <c r="D13" s="179"/>
      <c r="E13" s="189">
        <f t="shared" si="1"/>
        <v>0</v>
      </c>
      <c r="F13" s="178"/>
      <c r="G13" s="189">
        <f t="shared" si="2"/>
        <v>0</v>
      </c>
      <c r="H13" s="178"/>
      <c r="I13" s="189">
        <f t="shared" si="3"/>
        <v>0</v>
      </c>
      <c r="J13" s="178"/>
      <c r="K13" s="189">
        <f t="shared" si="4"/>
        <v>0</v>
      </c>
      <c r="L13" s="178"/>
      <c r="M13" s="189">
        <f t="shared" si="5"/>
        <v>0</v>
      </c>
      <c r="N13" s="178"/>
      <c r="O13" s="189">
        <f t="shared" si="6"/>
        <v>0</v>
      </c>
      <c r="P13" s="178"/>
      <c r="Q13" s="189">
        <f t="shared" si="7"/>
        <v>0</v>
      </c>
      <c r="R13" s="179"/>
      <c r="S13" s="189">
        <f t="shared" si="8"/>
        <v>0</v>
      </c>
      <c r="T13" s="178"/>
      <c r="U13" s="189">
        <f t="shared" si="9"/>
        <v>0</v>
      </c>
      <c r="V13" s="178"/>
      <c r="W13" s="189">
        <f t="shared" si="10"/>
        <v>0</v>
      </c>
      <c r="X13" s="178"/>
      <c r="Y13" s="189">
        <f t="shared" si="11"/>
        <v>0</v>
      </c>
      <c r="Z13" s="194"/>
      <c r="AA13" s="189">
        <f t="shared" si="12"/>
        <v>0</v>
      </c>
      <c r="AB13" s="178"/>
      <c r="AC13" s="189">
        <v>0</v>
      </c>
    </row>
    <row r="14" spans="1:29" ht="12.75">
      <c r="A14" s="29" t="s">
        <v>184</v>
      </c>
      <c r="B14" s="178"/>
      <c r="C14" s="189">
        <f t="shared" si="0"/>
        <v>0</v>
      </c>
      <c r="D14" s="179"/>
      <c r="E14" s="189">
        <f t="shared" si="1"/>
        <v>0</v>
      </c>
      <c r="F14" s="178"/>
      <c r="G14" s="189">
        <f t="shared" si="2"/>
        <v>0</v>
      </c>
      <c r="H14" s="178"/>
      <c r="I14" s="189">
        <f t="shared" si="3"/>
        <v>0</v>
      </c>
      <c r="J14" s="178"/>
      <c r="K14" s="189">
        <f t="shared" si="4"/>
        <v>0</v>
      </c>
      <c r="L14" s="178"/>
      <c r="M14" s="189">
        <f t="shared" si="5"/>
        <v>0</v>
      </c>
      <c r="N14" s="178"/>
      <c r="O14" s="189">
        <f t="shared" si="6"/>
        <v>0</v>
      </c>
      <c r="P14" s="178"/>
      <c r="Q14" s="189">
        <f t="shared" si="7"/>
        <v>0</v>
      </c>
      <c r="R14" s="179"/>
      <c r="S14" s="189">
        <f t="shared" si="8"/>
        <v>0</v>
      </c>
      <c r="T14" s="178"/>
      <c r="U14" s="189">
        <f t="shared" si="9"/>
        <v>0</v>
      </c>
      <c r="V14" s="178"/>
      <c r="W14" s="189">
        <f t="shared" si="10"/>
        <v>0</v>
      </c>
      <c r="X14" s="178"/>
      <c r="Y14" s="189">
        <f t="shared" si="11"/>
        <v>0</v>
      </c>
      <c r="Z14" s="194"/>
      <c r="AA14" s="189">
        <f t="shared" si="12"/>
        <v>0</v>
      </c>
      <c r="AB14" s="178"/>
      <c r="AC14" s="189">
        <v>0</v>
      </c>
    </row>
    <row r="15" spans="1:29" ht="12.75">
      <c r="A15" s="29" t="s">
        <v>185</v>
      </c>
      <c r="B15" s="178"/>
      <c r="C15" s="189">
        <f t="shared" si="0"/>
        <v>0</v>
      </c>
      <c r="D15" s="179"/>
      <c r="E15" s="189">
        <f t="shared" si="1"/>
        <v>0</v>
      </c>
      <c r="F15" s="178"/>
      <c r="G15" s="189">
        <f t="shared" si="2"/>
        <v>0</v>
      </c>
      <c r="H15" s="178"/>
      <c r="I15" s="189">
        <f t="shared" si="3"/>
        <v>0</v>
      </c>
      <c r="J15" s="178"/>
      <c r="K15" s="189">
        <f t="shared" si="4"/>
        <v>0</v>
      </c>
      <c r="L15" s="178"/>
      <c r="M15" s="189">
        <f t="shared" si="5"/>
        <v>0</v>
      </c>
      <c r="N15" s="178"/>
      <c r="O15" s="189">
        <f t="shared" si="6"/>
        <v>0</v>
      </c>
      <c r="P15" s="178"/>
      <c r="Q15" s="189">
        <f t="shared" si="7"/>
        <v>0</v>
      </c>
      <c r="R15" s="179"/>
      <c r="S15" s="189">
        <f t="shared" si="8"/>
        <v>0</v>
      </c>
      <c r="T15" s="178"/>
      <c r="U15" s="189">
        <f t="shared" si="9"/>
        <v>0</v>
      </c>
      <c r="V15" s="178"/>
      <c r="W15" s="189">
        <f t="shared" si="10"/>
        <v>0</v>
      </c>
      <c r="X15" s="178"/>
      <c r="Y15" s="189">
        <f t="shared" si="11"/>
        <v>0</v>
      </c>
      <c r="Z15" s="194"/>
      <c r="AA15" s="189">
        <f t="shared" si="12"/>
        <v>0</v>
      </c>
      <c r="AB15" s="178"/>
      <c r="AC15" s="189">
        <v>0</v>
      </c>
    </row>
    <row r="16" spans="1:29" ht="12.75">
      <c r="A16" s="29" t="s">
        <v>186</v>
      </c>
      <c r="B16" s="178"/>
      <c r="C16" s="189">
        <f t="shared" si="0"/>
        <v>0</v>
      </c>
      <c r="D16" s="179"/>
      <c r="E16" s="189">
        <f t="shared" si="1"/>
        <v>0</v>
      </c>
      <c r="F16" s="178"/>
      <c r="G16" s="189">
        <f t="shared" si="2"/>
        <v>0</v>
      </c>
      <c r="H16" s="178"/>
      <c r="I16" s="189">
        <f t="shared" si="3"/>
        <v>0</v>
      </c>
      <c r="J16" s="178"/>
      <c r="K16" s="189">
        <f t="shared" si="4"/>
        <v>0</v>
      </c>
      <c r="L16" s="178"/>
      <c r="M16" s="189">
        <f t="shared" si="5"/>
        <v>0</v>
      </c>
      <c r="N16" s="178"/>
      <c r="O16" s="189">
        <f t="shared" si="6"/>
        <v>0</v>
      </c>
      <c r="P16" s="178"/>
      <c r="Q16" s="189">
        <f t="shared" si="7"/>
        <v>0</v>
      </c>
      <c r="R16" s="179"/>
      <c r="S16" s="189">
        <f t="shared" si="8"/>
        <v>0</v>
      </c>
      <c r="T16" s="178"/>
      <c r="U16" s="189">
        <f t="shared" si="9"/>
        <v>0</v>
      </c>
      <c r="V16" s="178"/>
      <c r="W16" s="189">
        <f t="shared" si="10"/>
        <v>0</v>
      </c>
      <c r="X16" s="178"/>
      <c r="Y16" s="189">
        <f t="shared" si="11"/>
        <v>0</v>
      </c>
      <c r="Z16" s="194"/>
      <c r="AA16" s="189">
        <f t="shared" si="12"/>
        <v>0</v>
      </c>
      <c r="AB16" s="178"/>
      <c r="AC16" s="189">
        <v>0</v>
      </c>
    </row>
    <row r="17" spans="1:29" ht="12.75">
      <c r="A17" s="29" t="s">
        <v>187</v>
      </c>
      <c r="B17" s="178"/>
      <c r="C17" s="189">
        <f t="shared" si="0"/>
        <v>0</v>
      </c>
      <c r="D17" s="179"/>
      <c r="E17" s="189">
        <f t="shared" si="1"/>
        <v>0</v>
      </c>
      <c r="F17" s="178"/>
      <c r="G17" s="189">
        <f t="shared" si="2"/>
        <v>0</v>
      </c>
      <c r="H17" s="178"/>
      <c r="I17" s="189">
        <f t="shared" si="3"/>
        <v>0</v>
      </c>
      <c r="J17" s="178"/>
      <c r="K17" s="189">
        <f t="shared" si="4"/>
        <v>0</v>
      </c>
      <c r="L17" s="178"/>
      <c r="M17" s="189">
        <f t="shared" si="5"/>
        <v>0</v>
      </c>
      <c r="N17" s="178"/>
      <c r="O17" s="189">
        <f t="shared" si="6"/>
        <v>0</v>
      </c>
      <c r="P17" s="178"/>
      <c r="Q17" s="189">
        <f t="shared" si="7"/>
        <v>0</v>
      </c>
      <c r="R17" s="179"/>
      <c r="S17" s="189">
        <f t="shared" si="8"/>
        <v>0</v>
      </c>
      <c r="T17" s="178"/>
      <c r="U17" s="189">
        <f t="shared" si="9"/>
        <v>0</v>
      </c>
      <c r="V17" s="178"/>
      <c r="W17" s="189">
        <f t="shared" si="10"/>
        <v>0</v>
      </c>
      <c r="X17" s="178"/>
      <c r="Y17" s="189">
        <f t="shared" si="11"/>
        <v>0</v>
      </c>
      <c r="Z17" s="194"/>
      <c r="AA17" s="189">
        <f t="shared" si="12"/>
        <v>0</v>
      </c>
      <c r="AB17" s="178"/>
      <c r="AC17" s="189">
        <v>0</v>
      </c>
    </row>
    <row r="18" spans="1:29" ht="12.75">
      <c r="A18" s="29" t="s">
        <v>188</v>
      </c>
      <c r="B18" s="178"/>
      <c r="C18" s="189">
        <f t="shared" si="0"/>
        <v>0</v>
      </c>
      <c r="D18" s="179"/>
      <c r="E18" s="189">
        <f t="shared" si="1"/>
        <v>0</v>
      </c>
      <c r="F18" s="178"/>
      <c r="G18" s="189">
        <f t="shared" si="2"/>
        <v>0</v>
      </c>
      <c r="H18" s="178"/>
      <c r="I18" s="189">
        <f t="shared" si="3"/>
        <v>0</v>
      </c>
      <c r="J18" s="178"/>
      <c r="K18" s="189">
        <f t="shared" si="4"/>
        <v>0</v>
      </c>
      <c r="L18" s="178"/>
      <c r="M18" s="189">
        <f t="shared" si="5"/>
        <v>0</v>
      </c>
      <c r="N18" s="178"/>
      <c r="O18" s="189">
        <f t="shared" si="6"/>
        <v>0</v>
      </c>
      <c r="P18" s="178"/>
      <c r="Q18" s="189">
        <f t="shared" si="7"/>
        <v>0</v>
      </c>
      <c r="R18" s="179"/>
      <c r="S18" s="189">
        <f t="shared" si="8"/>
        <v>0</v>
      </c>
      <c r="T18" s="178"/>
      <c r="U18" s="189">
        <f t="shared" si="9"/>
        <v>0</v>
      </c>
      <c r="V18" s="178"/>
      <c r="W18" s="189">
        <f t="shared" si="10"/>
        <v>0</v>
      </c>
      <c r="X18" s="178"/>
      <c r="Y18" s="189">
        <f t="shared" si="11"/>
        <v>0</v>
      </c>
      <c r="Z18" s="194"/>
      <c r="AA18" s="189">
        <f t="shared" si="12"/>
        <v>0</v>
      </c>
      <c r="AB18" s="178"/>
      <c r="AC18" s="189">
        <v>0</v>
      </c>
    </row>
    <row r="19" spans="1:29" ht="12.75">
      <c r="A19" s="29" t="s">
        <v>189</v>
      </c>
      <c r="B19" s="178"/>
      <c r="C19" s="189">
        <f t="shared" si="0"/>
        <v>0</v>
      </c>
      <c r="D19" s="179"/>
      <c r="E19" s="189">
        <f t="shared" si="1"/>
        <v>0</v>
      </c>
      <c r="F19" s="178"/>
      <c r="G19" s="189">
        <f t="shared" si="2"/>
        <v>0</v>
      </c>
      <c r="H19" s="178"/>
      <c r="I19" s="189">
        <f t="shared" si="3"/>
        <v>0</v>
      </c>
      <c r="J19" s="178"/>
      <c r="K19" s="189">
        <f t="shared" si="4"/>
        <v>0</v>
      </c>
      <c r="L19" s="178"/>
      <c r="M19" s="189">
        <f t="shared" si="5"/>
        <v>0</v>
      </c>
      <c r="N19" s="178"/>
      <c r="O19" s="189">
        <f t="shared" si="6"/>
        <v>0</v>
      </c>
      <c r="P19" s="178"/>
      <c r="Q19" s="189">
        <f t="shared" si="7"/>
        <v>0</v>
      </c>
      <c r="R19" s="179"/>
      <c r="S19" s="189">
        <f t="shared" si="8"/>
        <v>0</v>
      </c>
      <c r="T19" s="178"/>
      <c r="U19" s="189">
        <f t="shared" si="9"/>
        <v>0</v>
      </c>
      <c r="V19" s="178"/>
      <c r="W19" s="189">
        <f t="shared" si="10"/>
        <v>0</v>
      </c>
      <c r="X19" s="178"/>
      <c r="Y19" s="189">
        <f t="shared" si="11"/>
        <v>0</v>
      </c>
      <c r="Z19" s="194"/>
      <c r="AA19" s="189">
        <f t="shared" si="12"/>
        <v>0</v>
      </c>
      <c r="AB19" s="178"/>
      <c r="AC19" s="189">
        <v>0</v>
      </c>
    </row>
    <row r="20" spans="1:29" ht="13.5" thickBot="1">
      <c r="A20" s="30" t="s">
        <v>190</v>
      </c>
      <c r="B20" s="184"/>
      <c r="C20" s="190">
        <f t="shared" si="0"/>
        <v>0</v>
      </c>
      <c r="D20" s="185"/>
      <c r="E20" s="190">
        <f t="shared" si="1"/>
        <v>0</v>
      </c>
      <c r="F20" s="184"/>
      <c r="G20" s="190">
        <f t="shared" si="2"/>
        <v>0</v>
      </c>
      <c r="H20" s="184"/>
      <c r="I20" s="190">
        <f t="shared" si="3"/>
        <v>0</v>
      </c>
      <c r="J20" s="184"/>
      <c r="K20" s="190">
        <f t="shared" si="4"/>
        <v>0</v>
      </c>
      <c r="L20" s="184"/>
      <c r="M20" s="190">
        <f t="shared" si="5"/>
        <v>0</v>
      </c>
      <c r="N20" s="184"/>
      <c r="O20" s="190">
        <f t="shared" si="6"/>
        <v>0</v>
      </c>
      <c r="P20" s="184"/>
      <c r="Q20" s="190">
        <f t="shared" si="7"/>
        <v>0</v>
      </c>
      <c r="R20" s="185"/>
      <c r="S20" s="190">
        <f t="shared" si="8"/>
        <v>0</v>
      </c>
      <c r="T20" s="184"/>
      <c r="U20" s="190">
        <f t="shared" si="9"/>
        <v>0</v>
      </c>
      <c r="V20" s="184"/>
      <c r="W20" s="190">
        <f t="shared" si="10"/>
        <v>0</v>
      </c>
      <c r="X20" s="184"/>
      <c r="Y20" s="190">
        <f t="shared" si="11"/>
        <v>0</v>
      </c>
      <c r="Z20" s="195"/>
      <c r="AA20" s="190">
        <f t="shared" si="12"/>
        <v>0</v>
      </c>
      <c r="AB20" s="184"/>
      <c r="AC20" s="190">
        <v>0</v>
      </c>
    </row>
    <row r="23" spans="1:27" ht="12.75">
      <c r="A23" s="384" t="s">
        <v>503</v>
      </c>
      <c r="B23" s="385"/>
      <c r="C23" s="385"/>
      <c r="D23" s="385"/>
      <c r="E23" s="385"/>
      <c r="F23" s="385"/>
      <c r="G23" s="385"/>
      <c r="H23" s="385"/>
      <c r="I23" s="385"/>
      <c r="J23" s="385"/>
      <c r="K23" s="385"/>
      <c r="L23" s="385"/>
      <c r="M23" s="385"/>
      <c r="N23" s="385"/>
      <c r="O23" s="385"/>
      <c r="P23" s="385"/>
      <c r="Q23" s="385"/>
      <c r="R23" s="385"/>
      <c r="S23" s="385"/>
      <c r="T23" s="385"/>
      <c r="U23" s="385"/>
      <c r="V23" s="385"/>
      <c r="W23" s="385"/>
      <c r="X23" s="385"/>
      <c r="Y23" s="385"/>
      <c r="Z23" s="385"/>
      <c r="AA23" s="385"/>
    </row>
    <row r="24" spans="1:7" ht="36" customHeight="1">
      <c r="A24" s="381" t="s">
        <v>23</v>
      </c>
      <c r="B24" s="382"/>
      <c r="C24" s="382"/>
      <c r="D24" s="382"/>
      <c r="E24" s="382"/>
      <c r="F24" s="382"/>
      <c r="G24" s="382"/>
    </row>
    <row r="25" spans="1:24" ht="12.75">
      <c r="A25" s="118" t="s">
        <v>483</v>
      </c>
      <c r="B25" s="100"/>
      <c r="C25" s="119"/>
      <c r="D25" s="119"/>
      <c r="E25" s="102"/>
      <c r="F25" s="102"/>
      <c r="G25" s="119"/>
      <c r="H25" s="119"/>
      <c r="P25" s="39"/>
      <c r="X25" s="39"/>
    </row>
    <row r="26" spans="1:8" ht="12.75">
      <c r="A26" s="352" t="s">
        <v>115</v>
      </c>
      <c r="B26" s="353" t="s">
        <v>426</v>
      </c>
      <c r="C26" s="353"/>
      <c r="D26" s="353"/>
      <c r="E26" s="353"/>
      <c r="F26" s="354" t="s">
        <v>427</v>
      </c>
      <c r="G26" s="354"/>
      <c r="H26" s="354"/>
    </row>
    <row r="27" spans="1:24" ht="12.75">
      <c r="A27" s="352"/>
      <c r="B27" s="355" t="s">
        <v>481</v>
      </c>
      <c r="C27" s="356"/>
      <c r="D27" s="355" t="s">
        <v>482</v>
      </c>
      <c r="E27" s="356"/>
      <c r="F27" s="357" t="s">
        <v>468</v>
      </c>
      <c r="G27" s="358"/>
      <c r="H27" s="359"/>
      <c r="P27" s="39"/>
      <c r="X27" s="39"/>
    </row>
    <row r="28" spans="1:8" ht="12.75">
      <c r="A28" s="352"/>
      <c r="B28" s="106">
        <v>5.8</v>
      </c>
      <c r="C28" s="104" t="s">
        <v>85</v>
      </c>
      <c r="D28" s="104"/>
      <c r="E28" s="105"/>
      <c r="F28" s="360"/>
      <c r="G28" s="361"/>
      <c r="H28" s="362"/>
    </row>
    <row r="29" spans="1:8" ht="12.75">
      <c r="A29" s="352"/>
      <c r="B29" s="104">
        <v>42</v>
      </c>
      <c r="C29" s="104" t="s">
        <v>86</v>
      </c>
      <c r="D29" s="104"/>
      <c r="E29" s="105"/>
      <c r="F29" s="360"/>
      <c r="G29" s="361"/>
      <c r="H29" s="362"/>
    </row>
    <row r="30" spans="1:8" ht="12.75">
      <c r="A30" s="352"/>
      <c r="B30" s="104">
        <f>B28/B29</f>
        <v>0.1380952380952381</v>
      </c>
      <c r="C30" s="104" t="s">
        <v>89</v>
      </c>
      <c r="D30" s="104"/>
      <c r="E30" s="105"/>
      <c r="F30" s="360"/>
      <c r="G30" s="361"/>
      <c r="H30" s="362"/>
    </row>
    <row r="31" spans="1:8" ht="12.75">
      <c r="A31" s="352"/>
      <c r="B31" s="104"/>
      <c r="C31" s="104"/>
      <c r="D31" s="104"/>
      <c r="E31" s="105"/>
      <c r="F31" s="360"/>
      <c r="G31" s="361"/>
      <c r="H31" s="362"/>
    </row>
    <row r="32" spans="1:8" ht="12.75">
      <c r="A32" s="352"/>
      <c r="B32" s="104">
        <v>0.011</v>
      </c>
      <c r="C32" s="104" t="s">
        <v>83</v>
      </c>
      <c r="D32" s="104"/>
      <c r="E32" s="105"/>
      <c r="F32" s="360"/>
      <c r="G32" s="361"/>
      <c r="H32" s="362"/>
    </row>
    <row r="33" spans="1:8" ht="25.5">
      <c r="A33" s="352"/>
      <c r="B33" s="104">
        <v>0.0006</v>
      </c>
      <c r="C33" s="105" t="s">
        <v>84</v>
      </c>
      <c r="D33" s="104"/>
      <c r="E33" s="105"/>
      <c r="F33" s="360"/>
      <c r="G33" s="361"/>
      <c r="H33" s="362"/>
    </row>
    <row r="34" spans="1:8" ht="12.75">
      <c r="A34" s="352"/>
      <c r="B34" s="104"/>
      <c r="C34" s="104"/>
      <c r="D34" s="104"/>
      <c r="E34" s="105"/>
      <c r="F34" s="360"/>
      <c r="G34" s="361"/>
      <c r="H34" s="362"/>
    </row>
    <row r="35" spans="1:8" ht="12.75">
      <c r="A35" s="352"/>
      <c r="B35" s="104">
        <v>10.29</v>
      </c>
      <c r="C35" s="104" t="s">
        <v>82</v>
      </c>
      <c r="D35" s="104">
        <v>1</v>
      </c>
      <c r="E35" s="104" t="s">
        <v>267</v>
      </c>
      <c r="F35" s="360"/>
      <c r="G35" s="361"/>
      <c r="H35" s="362"/>
    </row>
    <row r="36" spans="1:8" ht="12.75">
      <c r="A36" s="352"/>
      <c r="B36" s="107">
        <f>B32*B30</f>
        <v>0.001519047619047619</v>
      </c>
      <c r="C36" s="104" t="s">
        <v>87</v>
      </c>
      <c r="D36" s="104">
        <v>25</v>
      </c>
      <c r="E36" s="105" t="s">
        <v>268</v>
      </c>
      <c r="F36" s="360"/>
      <c r="G36" s="361"/>
      <c r="H36" s="362"/>
    </row>
    <row r="37" spans="1:8" ht="12.75">
      <c r="A37" s="352"/>
      <c r="B37" s="107">
        <f>B33*B30</f>
        <v>8.285714285714286E-05</v>
      </c>
      <c r="C37" s="104" t="s">
        <v>88</v>
      </c>
      <c r="D37" s="104">
        <v>298</v>
      </c>
      <c r="E37" s="104" t="s">
        <v>269</v>
      </c>
      <c r="F37" s="360"/>
      <c r="G37" s="361"/>
      <c r="H37" s="362"/>
    </row>
    <row r="38" spans="1:8" ht="12.75">
      <c r="A38" s="352"/>
      <c r="B38" s="104"/>
      <c r="C38" s="104"/>
      <c r="D38" s="104"/>
      <c r="E38" s="105"/>
      <c r="F38" s="360"/>
      <c r="G38" s="361"/>
      <c r="H38" s="362"/>
    </row>
    <row r="39" spans="1:8" ht="12.75">
      <c r="A39" s="352"/>
      <c r="B39" s="108">
        <f>(B35*D35)+(B36*D36)+(B37*D37)</f>
        <v>10.352667619047617</v>
      </c>
      <c r="C39" s="103" t="s">
        <v>90</v>
      </c>
      <c r="D39" s="104"/>
      <c r="E39" s="105"/>
      <c r="F39" s="363"/>
      <c r="G39" s="364"/>
      <c r="H39" s="365"/>
    </row>
    <row r="40" spans="1:8" ht="12.75">
      <c r="A40" s="120"/>
      <c r="B40" s="121"/>
      <c r="C40" s="122"/>
      <c r="D40" s="123"/>
      <c r="E40" s="101"/>
      <c r="F40" s="101"/>
      <c r="G40" s="123"/>
      <c r="H40" s="123"/>
    </row>
    <row r="41" spans="1:8" ht="12.75">
      <c r="A41" s="366" t="s">
        <v>91</v>
      </c>
      <c r="B41" s="353" t="s">
        <v>426</v>
      </c>
      <c r="C41" s="353"/>
      <c r="D41" s="353"/>
      <c r="E41" s="353"/>
      <c r="F41" s="369" t="s">
        <v>427</v>
      </c>
      <c r="G41" s="370"/>
      <c r="H41" s="371"/>
    </row>
    <row r="42" spans="1:8" ht="12.75">
      <c r="A42" s="367"/>
      <c r="B42" s="355" t="s">
        <v>481</v>
      </c>
      <c r="C42" s="356"/>
      <c r="D42" s="355" t="s">
        <v>482</v>
      </c>
      <c r="E42" s="356"/>
      <c r="F42" s="372" t="s">
        <v>428</v>
      </c>
      <c r="G42" s="372"/>
      <c r="H42" s="372"/>
    </row>
    <row r="43" spans="1:8" ht="12.75">
      <c r="A43" s="367"/>
      <c r="B43" s="104">
        <v>5.825</v>
      </c>
      <c r="C43" s="104" t="s">
        <v>85</v>
      </c>
      <c r="D43" s="104"/>
      <c r="E43" s="105"/>
      <c r="F43" s="372"/>
      <c r="G43" s="372"/>
      <c r="H43" s="372"/>
    </row>
    <row r="44" spans="1:8" ht="12.75">
      <c r="A44" s="367"/>
      <c r="B44" s="104">
        <v>42</v>
      </c>
      <c r="C44" s="104" t="s">
        <v>86</v>
      </c>
      <c r="D44" s="104"/>
      <c r="E44" s="105"/>
      <c r="F44" s="372"/>
      <c r="G44" s="372"/>
      <c r="H44" s="372"/>
    </row>
    <row r="45" spans="1:8" ht="12.75">
      <c r="A45" s="367"/>
      <c r="B45" s="104">
        <f>B43/B44</f>
        <v>0.1386904761904762</v>
      </c>
      <c r="C45" s="104" t="s">
        <v>89</v>
      </c>
      <c r="D45" s="104"/>
      <c r="E45" s="105"/>
      <c r="F45" s="372"/>
      <c r="G45" s="372"/>
      <c r="H45" s="372"/>
    </row>
    <row r="46" spans="1:8" ht="12.75">
      <c r="A46" s="367"/>
      <c r="B46" s="104"/>
      <c r="C46" s="104"/>
      <c r="D46" s="104"/>
      <c r="E46" s="105"/>
      <c r="F46" s="372"/>
      <c r="G46" s="372"/>
      <c r="H46" s="372"/>
    </row>
    <row r="47" spans="1:8" ht="12.75">
      <c r="A47" s="367"/>
      <c r="B47" s="104"/>
      <c r="C47" s="104"/>
      <c r="D47" s="104"/>
      <c r="E47" s="105"/>
      <c r="F47" s="372"/>
      <c r="G47" s="372"/>
      <c r="H47" s="372"/>
    </row>
    <row r="48" spans="1:8" ht="12.75">
      <c r="A48" s="367"/>
      <c r="B48" s="104">
        <v>0.011</v>
      </c>
      <c r="C48" s="104" t="s">
        <v>83</v>
      </c>
      <c r="D48" s="104"/>
      <c r="E48" s="105"/>
      <c r="F48" s="372"/>
      <c r="G48" s="372"/>
      <c r="H48" s="372"/>
    </row>
    <row r="49" spans="1:8" ht="25.5">
      <c r="A49" s="367"/>
      <c r="B49" s="104">
        <v>0.0006</v>
      </c>
      <c r="C49" s="105" t="s">
        <v>84</v>
      </c>
      <c r="D49" s="104"/>
      <c r="E49" s="105"/>
      <c r="F49" s="372"/>
      <c r="G49" s="372"/>
      <c r="H49" s="372"/>
    </row>
    <row r="50" spans="1:8" ht="12.75">
      <c r="A50" s="367"/>
      <c r="B50" s="104"/>
      <c r="C50" s="105"/>
      <c r="D50" s="104"/>
      <c r="E50" s="105"/>
      <c r="F50" s="372"/>
      <c r="G50" s="372"/>
      <c r="H50" s="372"/>
    </row>
    <row r="51" spans="1:8" ht="12.75">
      <c r="A51" s="367"/>
      <c r="B51" s="104">
        <v>10.15</v>
      </c>
      <c r="C51" s="104" t="s">
        <v>82</v>
      </c>
      <c r="D51" s="104">
        <v>1</v>
      </c>
      <c r="E51" s="104" t="s">
        <v>267</v>
      </c>
      <c r="F51" s="372"/>
      <c r="G51" s="372"/>
      <c r="H51" s="372"/>
    </row>
    <row r="52" spans="1:8" ht="12.75">
      <c r="A52" s="367"/>
      <c r="B52" s="107">
        <f>B48*B45</f>
        <v>0.001525595238095238</v>
      </c>
      <c r="C52" s="104" t="s">
        <v>87</v>
      </c>
      <c r="D52" s="104">
        <v>25</v>
      </c>
      <c r="E52" s="105" t="s">
        <v>268</v>
      </c>
      <c r="F52" s="372"/>
      <c r="G52" s="372"/>
      <c r="H52" s="372"/>
    </row>
    <row r="53" spans="1:8" ht="12.75">
      <c r="A53" s="367"/>
      <c r="B53" s="107">
        <f>B49*B45</f>
        <v>8.32142857142857E-05</v>
      </c>
      <c r="C53" s="104" t="s">
        <v>88</v>
      </c>
      <c r="D53" s="104">
        <v>298</v>
      </c>
      <c r="E53" s="104" t="s">
        <v>269</v>
      </c>
      <c r="F53" s="372"/>
      <c r="G53" s="372"/>
      <c r="H53" s="372"/>
    </row>
    <row r="54" spans="1:8" ht="12.75">
      <c r="A54" s="367"/>
      <c r="B54" s="104"/>
      <c r="C54" s="104"/>
      <c r="D54" s="104"/>
      <c r="E54" s="105"/>
      <c r="F54" s="372"/>
      <c r="G54" s="372"/>
      <c r="H54" s="372"/>
    </row>
    <row r="55" spans="1:8" ht="12.75">
      <c r="A55" s="368"/>
      <c r="B55" s="108">
        <f>(B51*D51)+(B52*D52)+(B53*D53)</f>
        <v>10.212937738095238</v>
      </c>
      <c r="C55" s="103" t="s">
        <v>90</v>
      </c>
      <c r="D55" s="104"/>
      <c r="E55" s="105"/>
      <c r="F55" s="372"/>
      <c r="G55" s="372"/>
      <c r="H55" s="372"/>
    </row>
    <row r="56" spans="1:8" ht="12.75">
      <c r="A56" s="120"/>
      <c r="B56" s="121"/>
      <c r="C56" s="122"/>
      <c r="D56" s="123"/>
      <c r="E56" s="101"/>
      <c r="F56" s="101"/>
      <c r="G56" s="123"/>
      <c r="H56" s="123"/>
    </row>
    <row r="57" spans="1:8" ht="12.75">
      <c r="A57" s="352" t="s">
        <v>218</v>
      </c>
      <c r="B57" s="353" t="s">
        <v>426</v>
      </c>
      <c r="C57" s="353"/>
      <c r="D57" s="353"/>
      <c r="E57" s="353"/>
      <c r="F57" s="369" t="s">
        <v>427</v>
      </c>
      <c r="G57" s="370"/>
      <c r="H57" s="371"/>
    </row>
    <row r="58" spans="1:8" ht="12.75">
      <c r="A58" s="352"/>
      <c r="B58" s="355" t="s">
        <v>481</v>
      </c>
      <c r="C58" s="356"/>
      <c r="D58" s="355" t="s">
        <v>482</v>
      </c>
      <c r="E58" s="356"/>
      <c r="F58" s="158"/>
      <c r="G58" s="159"/>
      <c r="H58" s="160"/>
    </row>
    <row r="59" spans="1:8" ht="12.75">
      <c r="A59" s="352"/>
      <c r="B59" s="109">
        <v>9.57</v>
      </c>
      <c r="C59" s="109" t="s">
        <v>82</v>
      </c>
      <c r="D59" s="109">
        <v>1</v>
      </c>
      <c r="E59" s="104" t="s">
        <v>267</v>
      </c>
      <c r="F59" s="373" t="s">
        <v>219</v>
      </c>
      <c r="G59" s="373"/>
      <c r="H59" s="373"/>
    </row>
    <row r="60" spans="1:8" ht="12.75">
      <c r="A60" s="352"/>
      <c r="B60" s="111">
        <f>0.27/1000</f>
        <v>0.00027</v>
      </c>
      <c r="C60" s="109" t="s">
        <v>87</v>
      </c>
      <c r="D60" s="104">
        <v>25</v>
      </c>
      <c r="E60" s="105" t="s">
        <v>268</v>
      </c>
      <c r="F60" s="373"/>
      <c r="G60" s="373"/>
      <c r="H60" s="373"/>
    </row>
    <row r="61" spans="1:8" ht="12.75">
      <c r="A61" s="352"/>
      <c r="B61" s="111">
        <f>0.31/1000</f>
        <v>0.00031</v>
      </c>
      <c r="C61" s="109" t="s">
        <v>88</v>
      </c>
      <c r="D61" s="104">
        <v>298</v>
      </c>
      <c r="E61" s="104" t="s">
        <v>269</v>
      </c>
      <c r="F61" s="373"/>
      <c r="G61" s="373"/>
      <c r="H61" s="373"/>
    </row>
    <row r="62" spans="1:8" ht="12.75">
      <c r="A62" s="352"/>
      <c r="B62" s="109"/>
      <c r="C62" s="109"/>
      <c r="D62" s="109"/>
      <c r="E62" s="110"/>
      <c r="F62" s="373"/>
      <c r="G62" s="373"/>
      <c r="H62" s="373"/>
    </row>
    <row r="63" spans="1:8" ht="12.75">
      <c r="A63" s="352"/>
      <c r="B63" s="109"/>
      <c r="C63" s="109"/>
      <c r="D63" s="109"/>
      <c r="E63" s="110"/>
      <c r="F63" s="373"/>
      <c r="G63" s="373"/>
      <c r="H63" s="373"/>
    </row>
    <row r="64" spans="1:8" ht="12.75">
      <c r="A64" s="352"/>
      <c r="B64" s="108">
        <f>(B59*D59)+(B60*D60)+(B61*D61)</f>
        <v>9.669130000000001</v>
      </c>
      <c r="C64" s="103" t="s">
        <v>90</v>
      </c>
      <c r="D64" s="109"/>
      <c r="E64" s="110"/>
      <c r="F64" s="373"/>
      <c r="G64" s="373"/>
      <c r="H64" s="373"/>
    </row>
    <row r="65" spans="1:8" ht="12.75">
      <c r="A65" s="120"/>
      <c r="B65" s="121"/>
      <c r="C65" s="122"/>
      <c r="D65" s="123"/>
      <c r="E65" s="101"/>
      <c r="F65" s="101"/>
      <c r="G65" s="123"/>
      <c r="H65" s="123"/>
    </row>
    <row r="66" spans="1:8" ht="12.75">
      <c r="A66" s="352" t="s">
        <v>220</v>
      </c>
      <c r="B66" s="353" t="s">
        <v>426</v>
      </c>
      <c r="C66" s="353"/>
      <c r="D66" s="353"/>
      <c r="E66" s="353"/>
      <c r="F66" s="369" t="s">
        <v>427</v>
      </c>
      <c r="G66" s="370"/>
      <c r="H66" s="371"/>
    </row>
    <row r="67" spans="1:8" ht="12.75">
      <c r="A67" s="352"/>
      <c r="B67" s="355" t="s">
        <v>481</v>
      </c>
      <c r="C67" s="356"/>
      <c r="D67" s="355" t="s">
        <v>482</v>
      </c>
      <c r="E67" s="356"/>
      <c r="F67" s="158"/>
      <c r="G67" s="159"/>
      <c r="H67" s="160"/>
    </row>
    <row r="68" spans="1:8" ht="12.75">
      <c r="A68" s="352"/>
      <c r="B68" s="213">
        <f>B64</f>
        <v>9.669130000000001</v>
      </c>
      <c r="C68" s="109" t="s">
        <v>90</v>
      </c>
      <c r="D68" s="109"/>
      <c r="E68" s="110"/>
      <c r="F68" s="373" t="s">
        <v>225</v>
      </c>
      <c r="G68" s="373"/>
      <c r="H68" s="373"/>
    </row>
    <row r="69" spans="1:8" ht="12.75">
      <c r="A69" s="352"/>
      <c r="B69" s="109"/>
      <c r="C69" s="109"/>
      <c r="D69" s="109"/>
      <c r="E69" s="110"/>
      <c r="F69" s="373"/>
      <c r="G69" s="373"/>
      <c r="H69" s="373"/>
    </row>
    <row r="70" spans="1:8" ht="12.75">
      <c r="A70" s="352"/>
      <c r="B70" s="214">
        <v>591834</v>
      </c>
      <c r="C70" s="109" t="s">
        <v>221</v>
      </c>
      <c r="D70" s="109"/>
      <c r="E70" s="110"/>
      <c r="F70" s="373"/>
      <c r="G70" s="373"/>
      <c r="H70" s="373"/>
    </row>
    <row r="71" spans="1:8" ht="12.75">
      <c r="A71" s="352"/>
      <c r="B71" s="214">
        <v>13458</v>
      </c>
      <c r="C71" s="109" t="s">
        <v>222</v>
      </c>
      <c r="D71" s="109"/>
      <c r="E71" s="110"/>
      <c r="F71" s="373"/>
      <c r="G71" s="373"/>
      <c r="H71" s="373"/>
    </row>
    <row r="72" spans="1:8" ht="12.75">
      <c r="A72" s="352"/>
      <c r="B72" s="109"/>
      <c r="C72" s="109"/>
      <c r="D72" s="109"/>
      <c r="E72" s="110"/>
      <c r="F72" s="373"/>
      <c r="G72" s="373"/>
      <c r="H72" s="373"/>
    </row>
    <row r="73" spans="1:8" ht="12.75">
      <c r="A73" s="352"/>
      <c r="B73" s="213">
        <f>B70/B71</f>
        <v>43.976370931787784</v>
      </c>
      <c r="C73" s="110" t="s">
        <v>223</v>
      </c>
      <c r="D73" s="109"/>
      <c r="E73" s="110"/>
      <c r="F73" s="373"/>
      <c r="G73" s="373"/>
      <c r="H73" s="373"/>
    </row>
    <row r="74" spans="1:8" ht="12.75">
      <c r="A74" s="352"/>
      <c r="B74" s="215">
        <f>1/B73</f>
        <v>0.022739484382445076</v>
      </c>
      <c r="C74" s="109" t="s">
        <v>226</v>
      </c>
      <c r="D74" s="109"/>
      <c r="E74" s="110"/>
      <c r="F74" s="373"/>
      <c r="G74" s="373"/>
      <c r="H74" s="373"/>
    </row>
    <row r="75" spans="1:8" ht="12.75">
      <c r="A75" s="352"/>
      <c r="B75" s="109"/>
      <c r="C75" s="109"/>
      <c r="D75" s="109"/>
      <c r="E75" s="110"/>
      <c r="F75" s="373"/>
      <c r="G75" s="373"/>
      <c r="H75" s="373"/>
    </row>
    <row r="76" spans="1:8" ht="12.75">
      <c r="A76" s="352"/>
      <c r="B76" s="108">
        <f>B68*B74</f>
        <v>0.2198710306268312</v>
      </c>
      <c r="C76" s="103" t="s">
        <v>224</v>
      </c>
      <c r="D76" s="109"/>
      <c r="E76" s="110"/>
      <c r="F76" s="373"/>
      <c r="G76" s="373"/>
      <c r="H76" s="373"/>
    </row>
    <row r="77" spans="1:8" ht="12.75">
      <c r="A77" s="120"/>
      <c r="B77" s="121"/>
      <c r="C77" s="122"/>
      <c r="D77" s="123"/>
      <c r="E77" s="101"/>
      <c r="F77" s="101"/>
      <c r="G77" s="123"/>
      <c r="H77" s="123"/>
    </row>
    <row r="78" spans="1:8" ht="12.75">
      <c r="A78" s="352" t="s">
        <v>101</v>
      </c>
      <c r="B78" s="353" t="s">
        <v>426</v>
      </c>
      <c r="C78" s="353"/>
      <c r="D78" s="353"/>
      <c r="E78" s="353"/>
      <c r="F78" s="369" t="s">
        <v>427</v>
      </c>
      <c r="G78" s="370"/>
      <c r="H78" s="371"/>
    </row>
    <row r="79" spans="1:8" ht="12.75">
      <c r="A79" s="352"/>
      <c r="B79" s="355" t="s">
        <v>481</v>
      </c>
      <c r="C79" s="356"/>
      <c r="D79" s="355" t="s">
        <v>482</v>
      </c>
      <c r="E79" s="356"/>
      <c r="F79" s="158"/>
      <c r="G79" s="159"/>
      <c r="H79" s="160"/>
    </row>
    <row r="80" spans="1:8" ht="12.75">
      <c r="A80" s="352"/>
      <c r="B80" s="109">
        <v>5.218</v>
      </c>
      <c r="C80" s="109" t="s">
        <v>85</v>
      </c>
      <c r="D80" s="109"/>
      <c r="E80" s="110"/>
      <c r="F80" s="373" t="s">
        <v>428</v>
      </c>
      <c r="G80" s="373"/>
      <c r="H80" s="373"/>
    </row>
    <row r="81" spans="1:8" ht="12.75">
      <c r="A81" s="352"/>
      <c r="B81" s="109">
        <v>42</v>
      </c>
      <c r="C81" s="109" t="s">
        <v>86</v>
      </c>
      <c r="D81" s="109"/>
      <c r="E81" s="110"/>
      <c r="F81" s="373"/>
      <c r="G81" s="373"/>
      <c r="H81" s="373"/>
    </row>
    <row r="82" spans="1:8" ht="12.75">
      <c r="A82" s="352"/>
      <c r="B82" s="109">
        <f>B80/B81</f>
        <v>0.12423809523809523</v>
      </c>
      <c r="C82" s="109" t="s">
        <v>89</v>
      </c>
      <c r="D82" s="109"/>
      <c r="E82" s="110"/>
      <c r="F82" s="373"/>
      <c r="G82" s="373"/>
      <c r="H82" s="373"/>
    </row>
    <row r="83" spans="1:8" ht="12.75">
      <c r="A83" s="352"/>
      <c r="B83" s="109"/>
      <c r="C83" s="109"/>
      <c r="D83" s="109"/>
      <c r="E83" s="110"/>
      <c r="F83" s="373"/>
      <c r="G83" s="373"/>
      <c r="H83" s="373"/>
    </row>
    <row r="84" spans="1:8" ht="12.75">
      <c r="A84" s="352"/>
      <c r="B84" s="109">
        <v>0.011</v>
      </c>
      <c r="C84" s="109" t="s">
        <v>83</v>
      </c>
      <c r="D84" s="109"/>
      <c r="E84" s="110"/>
      <c r="F84" s="373"/>
      <c r="G84" s="373"/>
      <c r="H84" s="373"/>
    </row>
    <row r="85" spans="1:8" ht="25.5">
      <c r="A85" s="352"/>
      <c r="B85" s="109">
        <v>0.0006</v>
      </c>
      <c r="C85" s="110" t="s">
        <v>84</v>
      </c>
      <c r="D85" s="109"/>
      <c r="E85" s="110"/>
      <c r="F85" s="373"/>
      <c r="G85" s="373"/>
      <c r="H85" s="373"/>
    </row>
    <row r="86" spans="1:8" ht="12.75">
      <c r="A86" s="352"/>
      <c r="B86" s="109"/>
      <c r="C86" s="109"/>
      <c r="D86" s="109"/>
      <c r="E86" s="110"/>
      <c r="F86" s="373"/>
      <c r="G86" s="373"/>
      <c r="H86" s="373"/>
    </row>
    <row r="87" spans="1:8" ht="12.75">
      <c r="A87" s="352"/>
      <c r="B87" s="109">
        <v>8.81</v>
      </c>
      <c r="C87" s="109" t="s">
        <v>82</v>
      </c>
      <c r="D87" s="109">
        <v>1</v>
      </c>
      <c r="E87" s="104" t="s">
        <v>267</v>
      </c>
      <c r="F87" s="373"/>
      <c r="G87" s="373"/>
      <c r="H87" s="373"/>
    </row>
    <row r="88" spans="1:8" ht="12.75">
      <c r="A88" s="352"/>
      <c r="B88" s="111">
        <f>B84*B82</f>
        <v>0.0013666190476190475</v>
      </c>
      <c r="C88" s="109" t="s">
        <v>87</v>
      </c>
      <c r="D88" s="104">
        <v>25</v>
      </c>
      <c r="E88" s="105" t="s">
        <v>268</v>
      </c>
      <c r="F88" s="373"/>
      <c r="G88" s="373"/>
      <c r="H88" s="373"/>
    </row>
    <row r="89" spans="1:8" ht="12.75">
      <c r="A89" s="352"/>
      <c r="B89" s="111">
        <f>B85*B82</f>
        <v>7.454285714285713E-05</v>
      </c>
      <c r="C89" s="109" t="s">
        <v>88</v>
      </c>
      <c r="D89" s="104">
        <v>298</v>
      </c>
      <c r="E89" s="104" t="s">
        <v>269</v>
      </c>
      <c r="F89" s="373"/>
      <c r="G89" s="373"/>
      <c r="H89" s="373"/>
    </row>
    <row r="90" spans="1:8" ht="12.75">
      <c r="A90" s="352"/>
      <c r="B90" s="109"/>
      <c r="C90" s="109"/>
      <c r="D90" s="109"/>
      <c r="E90" s="110"/>
      <c r="F90" s="373"/>
      <c r="G90" s="373"/>
      <c r="H90" s="373"/>
    </row>
    <row r="91" spans="1:8" ht="12.75">
      <c r="A91" s="352"/>
      <c r="B91" s="109"/>
      <c r="C91" s="109"/>
      <c r="D91" s="109"/>
      <c r="E91" s="110"/>
      <c r="F91" s="373"/>
      <c r="G91" s="373"/>
      <c r="H91" s="373"/>
    </row>
    <row r="92" spans="1:8" ht="12.75">
      <c r="A92" s="352"/>
      <c r="B92" s="108">
        <f>(B87*D87)+(B88*D88)+(B89*D89)</f>
        <v>8.866379247619049</v>
      </c>
      <c r="C92" s="103" t="s">
        <v>90</v>
      </c>
      <c r="D92" s="109"/>
      <c r="E92" s="110"/>
      <c r="F92" s="373"/>
      <c r="G92" s="373"/>
      <c r="H92" s="373"/>
    </row>
    <row r="93" spans="1:8" ht="12.75">
      <c r="A93" s="124"/>
      <c r="B93" s="123"/>
      <c r="C93" s="123"/>
      <c r="D93" s="123"/>
      <c r="E93" s="101"/>
      <c r="F93" s="101"/>
      <c r="G93" s="123"/>
      <c r="H93" s="123"/>
    </row>
    <row r="94" spans="1:8" ht="12.75">
      <c r="A94" s="352" t="s">
        <v>102</v>
      </c>
      <c r="B94" s="353" t="s">
        <v>426</v>
      </c>
      <c r="C94" s="353"/>
      <c r="D94" s="353"/>
      <c r="E94" s="353"/>
      <c r="F94" s="353"/>
      <c r="G94" s="353"/>
      <c r="H94" s="353"/>
    </row>
    <row r="95" spans="1:8" ht="12.75">
      <c r="A95" s="352"/>
      <c r="B95" s="378"/>
      <c r="C95" s="380"/>
      <c r="D95" s="380"/>
      <c r="E95" s="380"/>
      <c r="F95" s="380"/>
      <c r="G95" s="380"/>
      <c r="H95" s="379"/>
    </row>
    <row r="96" spans="1:8" ht="12.75">
      <c r="A96" s="352"/>
      <c r="B96" s="104" t="s">
        <v>469</v>
      </c>
      <c r="C96" s="104"/>
      <c r="D96" s="104"/>
      <c r="E96" s="105"/>
      <c r="F96" s="105"/>
      <c r="G96" s="104"/>
      <c r="H96" s="104"/>
    </row>
    <row r="97" spans="1:8" ht="25.5">
      <c r="A97" s="352"/>
      <c r="B97" s="105" t="s">
        <v>105</v>
      </c>
      <c r="C97" s="105" t="s">
        <v>103</v>
      </c>
      <c r="D97" s="105" t="s">
        <v>385</v>
      </c>
      <c r="E97" s="105" t="s">
        <v>104</v>
      </c>
      <c r="F97" s="105" t="s">
        <v>106</v>
      </c>
      <c r="G97" s="105" t="s">
        <v>107</v>
      </c>
      <c r="H97" s="105" t="s">
        <v>108</v>
      </c>
    </row>
    <row r="98" spans="1:8" ht="12.75">
      <c r="A98" s="352"/>
      <c r="B98" s="104">
        <v>0</v>
      </c>
      <c r="C98" s="112">
        <v>0.066</v>
      </c>
      <c r="D98" s="104">
        <v>12375</v>
      </c>
      <c r="E98" s="105">
        <v>22.9</v>
      </c>
      <c r="F98" s="113">
        <f aca="true" t="shared" si="13" ref="F98:F128">D98/E98</f>
        <v>540.3930131004367</v>
      </c>
      <c r="G98" s="104">
        <f aca="true" t="shared" si="14" ref="G98:G128">$B$112*F98</f>
        <v>7565.502183406114</v>
      </c>
      <c r="H98" s="104">
        <f aca="true" t="shared" si="15" ref="H98:H128">G98/D98</f>
        <v>0.6113537117903931</v>
      </c>
    </row>
    <row r="99" spans="1:8" ht="12.75">
      <c r="A99" s="352"/>
      <c r="B99" s="104">
        <v>1</v>
      </c>
      <c r="C99" s="112">
        <v>0.064</v>
      </c>
      <c r="D99" s="104">
        <v>12460</v>
      </c>
      <c r="E99" s="105">
        <v>22.5</v>
      </c>
      <c r="F99" s="113">
        <f t="shared" si="13"/>
        <v>553.7777777777778</v>
      </c>
      <c r="G99" s="104">
        <f t="shared" si="14"/>
        <v>7752.88888888889</v>
      </c>
      <c r="H99" s="104">
        <f t="shared" si="15"/>
        <v>0.6222222222222222</v>
      </c>
    </row>
    <row r="100" spans="1:8" ht="12.75">
      <c r="A100" s="352"/>
      <c r="B100" s="104">
        <v>2</v>
      </c>
      <c r="C100" s="112">
        <v>0.063</v>
      </c>
      <c r="D100" s="104">
        <v>12325</v>
      </c>
      <c r="E100" s="105">
        <v>22.2</v>
      </c>
      <c r="F100" s="113">
        <f t="shared" si="13"/>
        <v>555.1801801801802</v>
      </c>
      <c r="G100" s="104">
        <f t="shared" si="14"/>
        <v>7772.522522522522</v>
      </c>
      <c r="H100" s="104">
        <f t="shared" si="15"/>
        <v>0.6306306306306306</v>
      </c>
    </row>
    <row r="101" spans="1:8" ht="12.75">
      <c r="A101" s="352"/>
      <c r="B101" s="104">
        <v>3</v>
      </c>
      <c r="C101" s="112">
        <v>0.062</v>
      </c>
      <c r="D101" s="104">
        <v>12202</v>
      </c>
      <c r="E101" s="105">
        <v>22</v>
      </c>
      <c r="F101" s="113">
        <f t="shared" si="13"/>
        <v>554.6363636363636</v>
      </c>
      <c r="G101" s="104">
        <f t="shared" si="14"/>
        <v>7764.909090909091</v>
      </c>
      <c r="H101" s="104">
        <f t="shared" si="15"/>
        <v>0.6363636363636364</v>
      </c>
    </row>
    <row r="102" spans="1:8" ht="12.75">
      <c r="A102" s="352"/>
      <c r="B102" s="104">
        <v>4</v>
      </c>
      <c r="C102" s="112">
        <v>0.064</v>
      </c>
      <c r="D102" s="104">
        <v>11831</v>
      </c>
      <c r="E102" s="105">
        <v>22.1</v>
      </c>
      <c r="F102" s="113">
        <f t="shared" si="13"/>
        <v>535.339366515837</v>
      </c>
      <c r="G102" s="104">
        <f t="shared" si="14"/>
        <v>7494.751131221718</v>
      </c>
      <c r="H102" s="104">
        <f t="shared" si="15"/>
        <v>0.6334841628959275</v>
      </c>
    </row>
    <row r="103" spans="1:8" ht="12.75">
      <c r="A103" s="352"/>
      <c r="B103" s="104">
        <v>5</v>
      </c>
      <c r="C103" s="112">
        <v>0.067</v>
      </c>
      <c r="D103" s="104">
        <v>11976</v>
      </c>
      <c r="E103" s="105">
        <v>21.9</v>
      </c>
      <c r="F103" s="113">
        <f t="shared" si="13"/>
        <v>546.8493150684932</v>
      </c>
      <c r="G103" s="104">
        <f t="shared" si="14"/>
        <v>7655.890410958905</v>
      </c>
      <c r="H103" s="104">
        <f t="shared" si="15"/>
        <v>0.6392694063926941</v>
      </c>
    </row>
    <row r="104" spans="1:8" ht="12.75">
      <c r="A104" s="352"/>
      <c r="B104" s="104">
        <v>6</v>
      </c>
      <c r="C104" s="112">
        <v>0.066</v>
      </c>
      <c r="D104" s="104">
        <v>11848</v>
      </c>
      <c r="E104" s="105">
        <v>21.4</v>
      </c>
      <c r="F104" s="113">
        <f t="shared" si="13"/>
        <v>553.6448598130842</v>
      </c>
      <c r="G104" s="104">
        <f t="shared" si="14"/>
        <v>7751.028037383178</v>
      </c>
      <c r="H104" s="104">
        <f t="shared" si="15"/>
        <v>0.6542056074766356</v>
      </c>
    </row>
    <row r="105" spans="1:8" ht="12.75">
      <c r="A105" s="352"/>
      <c r="B105" s="104">
        <v>7</v>
      </c>
      <c r="C105" s="112">
        <v>0.049</v>
      </c>
      <c r="D105" s="104">
        <v>11754</v>
      </c>
      <c r="E105" s="105">
        <v>21.6</v>
      </c>
      <c r="F105" s="113">
        <f t="shared" si="13"/>
        <v>544.1666666666666</v>
      </c>
      <c r="G105" s="104">
        <f t="shared" si="14"/>
        <v>7618.333333333333</v>
      </c>
      <c r="H105" s="104">
        <f t="shared" si="15"/>
        <v>0.6481481481481481</v>
      </c>
    </row>
    <row r="106" spans="1:8" ht="12.75">
      <c r="A106" s="352"/>
      <c r="B106" s="104">
        <v>8</v>
      </c>
      <c r="C106" s="112">
        <v>0.049</v>
      </c>
      <c r="D106" s="104">
        <v>11581</v>
      </c>
      <c r="E106" s="105">
        <v>21.5</v>
      </c>
      <c r="F106" s="113">
        <f t="shared" si="13"/>
        <v>538.6511627906976</v>
      </c>
      <c r="G106" s="104">
        <f t="shared" si="14"/>
        <v>7541.116279069767</v>
      </c>
      <c r="H106" s="104">
        <f t="shared" si="15"/>
        <v>0.6511627906976744</v>
      </c>
    </row>
    <row r="107" spans="1:8" ht="12.75">
      <c r="A107" s="352"/>
      <c r="B107" s="104">
        <v>9</v>
      </c>
      <c r="C107" s="112">
        <v>0.044</v>
      </c>
      <c r="D107" s="104">
        <v>11330</v>
      </c>
      <c r="E107" s="105">
        <v>21.2</v>
      </c>
      <c r="F107" s="113">
        <f t="shared" si="13"/>
        <v>534.433962264151</v>
      </c>
      <c r="G107" s="104">
        <f t="shared" si="14"/>
        <v>7482.075471698114</v>
      </c>
      <c r="H107" s="104">
        <f t="shared" si="15"/>
        <v>0.6603773584905661</v>
      </c>
    </row>
    <row r="108" spans="1:8" ht="12.75">
      <c r="A108" s="352"/>
      <c r="B108" s="104">
        <v>10</v>
      </c>
      <c r="C108" s="112">
        <v>0.049</v>
      </c>
      <c r="D108" s="104">
        <v>11203</v>
      </c>
      <c r="E108" s="105">
        <v>21.1</v>
      </c>
      <c r="F108" s="113">
        <f t="shared" si="13"/>
        <v>530.9478672985782</v>
      </c>
      <c r="G108" s="104">
        <f t="shared" si="14"/>
        <v>7433.270142180095</v>
      </c>
      <c r="H108" s="104">
        <f t="shared" si="15"/>
        <v>0.6635071090047393</v>
      </c>
    </row>
    <row r="109" spans="1:8" ht="12.75">
      <c r="A109" s="352"/>
      <c r="B109" s="104">
        <v>11</v>
      </c>
      <c r="C109" s="112">
        <v>0.041</v>
      </c>
      <c r="D109" s="104">
        <v>10992</v>
      </c>
      <c r="E109" s="105">
        <v>20.7</v>
      </c>
      <c r="F109" s="113">
        <f t="shared" si="13"/>
        <v>531.0144927536232</v>
      </c>
      <c r="G109" s="104">
        <f t="shared" si="14"/>
        <v>7434.202898550726</v>
      </c>
      <c r="H109" s="104">
        <f t="shared" si="15"/>
        <v>0.676328502415459</v>
      </c>
    </row>
    <row r="110" spans="1:8" ht="12.75">
      <c r="A110" s="352"/>
      <c r="B110" s="104">
        <v>12</v>
      </c>
      <c r="C110" s="112">
        <v>0.04</v>
      </c>
      <c r="D110" s="104">
        <v>10804</v>
      </c>
      <c r="E110" s="105">
        <v>20.5</v>
      </c>
      <c r="F110" s="113">
        <f t="shared" si="13"/>
        <v>527.0243902439024</v>
      </c>
      <c r="G110" s="104">
        <f t="shared" si="14"/>
        <v>7378.341463414634</v>
      </c>
      <c r="H110" s="104">
        <f t="shared" si="15"/>
        <v>0.6829268292682926</v>
      </c>
    </row>
    <row r="111" spans="1:8" ht="12.75">
      <c r="A111" s="352"/>
      <c r="B111" s="104">
        <v>13</v>
      </c>
      <c r="C111" s="112">
        <v>0.035</v>
      </c>
      <c r="D111" s="104">
        <v>10857</v>
      </c>
      <c r="E111" s="105">
        <v>21</v>
      </c>
      <c r="F111" s="113">
        <f t="shared" si="13"/>
        <v>517</v>
      </c>
      <c r="G111" s="104">
        <f t="shared" si="14"/>
        <v>7238</v>
      </c>
      <c r="H111" s="104">
        <f t="shared" si="15"/>
        <v>0.6666666666666666</v>
      </c>
    </row>
    <row r="112" spans="1:8" ht="12.75">
      <c r="A112" s="352"/>
      <c r="B112" s="104">
        <v>14</v>
      </c>
      <c r="C112" s="112">
        <v>0.034</v>
      </c>
      <c r="D112" s="104">
        <v>10571</v>
      </c>
      <c r="E112" s="105">
        <v>21.1</v>
      </c>
      <c r="F112" s="113">
        <f t="shared" si="13"/>
        <v>500.99526066350705</v>
      </c>
      <c r="G112" s="104">
        <f t="shared" si="14"/>
        <v>7013.933649289099</v>
      </c>
      <c r="H112" s="104">
        <f t="shared" si="15"/>
        <v>0.6635071090047393</v>
      </c>
    </row>
    <row r="113" spans="1:8" ht="12.75">
      <c r="A113" s="352"/>
      <c r="B113" s="104">
        <v>15</v>
      </c>
      <c r="C113" s="112">
        <v>0.033</v>
      </c>
      <c r="D113" s="104">
        <v>10504</v>
      </c>
      <c r="E113" s="105">
        <v>20.2</v>
      </c>
      <c r="F113" s="113">
        <f t="shared" si="13"/>
        <v>520</v>
      </c>
      <c r="G113" s="104">
        <f t="shared" si="14"/>
        <v>7280</v>
      </c>
      <c r="H113" s="104">
        <f t="shared" si="15"/>
        <v>0.693069306930693</v>
      </c>
    </row>
    <row r="114" spans="1:8" ht="12.75">
      <c r="A114" s="352"/>
      <c r="B114" s="104">
        <v>16</v>
      </c>
      <c r="C114" s="112">
        <v>0.033</v>
      </c>
      <c r="D114" s="104">
        <v>10157</v>
      </c>
      <c r="E114" s="105">
        <v>19</v>
      </c>
      <c r="F114" s="113">
        <f t="shared" si="13"/>
        <v>534.578947368421</v>
      </c>
      <c r="G114" s="104">
        <f t="shared" si="14"/>
        <v>7484.105263157895</v>
      </c>
      <c r="H114" s="104">
        <f t="shared" si="15"/>
        <v>0.736842105263158</v>
      </c>
    </row>
    <row r="115" spans="1:8" ht="12.75">
      <c r="A115" s="352"/>
      <c r="B115" s="104">
        <v>17</v>
      </c>
      <c r="C115" s="112">
        <v>0.031</v>
      </c>
      <c r="D115" s="104">
        <v>9972</v>
      </c>
      <c r="E115" s="105">
        <v>18.8</v>
      </c>
      <c r="F115" s="113">
        <f t="shared" si="13"/>
        <v>530.4255319148936</v>
      </c>
      <c r="G115" s="104">
        <f t="shared" si="14"/>
        <v>7425.95744680851</v>
      </c>
      <c r="H115" s="104">
        <f t="shared" si="15"/>
        <v>0.7446808510638298</v>
      </c>
    </row>
    <row r="116" spans="1:8" ht="12.75">
      <c r="A116" s="352"/>
      <c r="B116" s="104">
        <v>18</v>
      </c>
      <c r="C116" s="112">
        <v>0.027</v>
      </c>
      <c r="D116" s="104">
        <v>9720</v>
      </c>
      <c r="E116" s="105">
        <v>18</v>
      </c>
      <c r="F116" s="113">
        <f t="shared" si="13"/>
        <v>540</v>
      </c>
      <c r="G116" s="104">
        <f t="shared" si="14"/>
        <v>7560</v>
      </c>
      <c r="H116" s="104">
        <f t="shared" si="15"/>
        <v>0.7777777777777778</v>
      </c>
    </row>
    <row r="117" spans="1:8" ht="12.75">
      <c r="A117" s="352"/>
      <c r="B117" s="104">
        <v>19</v>
      </c>
      <c r="C117" s="112">
        <v>0.023</v>
      </c>
      <c r="D117" s="104">
        <v>9464</v>
      </c>
      <c r="E117" s="105">
        <v>17.4</v>
      </c>
      <c r="F117" s="113">
        <f t="shared" si="13"/>
        <v>543.9080459770115</v>
      </c>
      <c r="G117" s="104">
        <f t="shared" si="14"/>
        <v>7614.712643678161</v>
      </c>
      <c r="H117" s="104">
        <f t="shared" si="15"/>
        <v>0.8045977011494253</v>
      </c>
    </row>
    <row r="118" spans="1:8" ht="12.75">
      <c r="A118" s="352"/>
      <c r="B118" s="104">
        <v>20</v>
      </c>
      <c r="C118" s="112">
        <v>0.018</v>
      </c>
      <c r="D118" s="104">
        <v>9419</v>
      </c>
      <c r="E118" s="105">
        <v>17.5</v>
      </c>
      <c r="F118" s="113">
        <f t="shared" si="13"/>
        <v>538.2285714285714</v>
      </c>
      <c r="G118" s="104">
        <f t="shared" si="14"/>
        <v>7535.2</v>
      </c>
      <c r="H118" s="104">
        <f t="shared" si="15"/>
        <v>0.7999999999999999</v>
      </c>
    </row>
    <row r="119" spans="1:8" ht="12.75">
      <c r="A119" s="352"/>
      <c r="B119" s="104">
        <v>21</v>
      </c>
      <c r="C119" s="112">
        <v>0.013</v>
      </c>
      <c r="D119" s="104">
        <v>9248</v>
      </c>
      <c r="E119" s="105">
        <v>17.4</v>
      </c>
      <c r="F119" s="113">
        <f t="shared" si="13"/>
        <v>531.4942528735633</v>
      </c>
      <c r="G119" s="104">
        <f t="shared" si="14"/>
        <v>7440.919540229886</v>
      </c>
      <c r="H119" s="104">
        <f t="shared" si="15"/>
        <v>0.8045977011494253</v>
      </c>
    </row>
    <row r="120" spans="1:8" ht="12.75">
      <c r="A120" s="352"/>
      <c r="B120" s="104">
        <v>22</v>
      </c>
      <c r="C120" s="112">
        <v>0.008</v>
      </c>
      <c r="D120" s="104">
        <v>9118</v>
      </c>
      <c r="E120" s="105">
        <v>17.1</v>
      </c>
      <c r="F120" s="113">
        <f t="shared" si="13"/>
        <v>533.2163742690058</v>
      </c>
      <c r="G120" s="104">
        <f t="shared" si="14"/>
        <v>7465.0292397660805</v>
      </c>
      <c r="H120" s="104">
        <f t="shared" si="15"/>
        <v>0.8187134502923975</v>
      </c>
    </row>
    <row r="121" spans="1:8" ht="12.75">
      <c r="A121" s="352"/>
      <c r="B121" s="104">
        <v>23</v>
      </c>
      <c r="C121" s="112">
        <v>0.005</v>
      </c>
      <c r="D121" s="104">
        <v>9050</v>
      </c>
      <c r="E121" s="105">
        <v>16.9</v>
      </c>
      <c r="F121" s="113">
        <f t="shared" si="13"/>
        <v>535.5029585798817</v>
      </c>
      <c r="G121" s="104">
        <f t="shared" si="14"/>
        <v>7497.041420118344</v>
      </c>
      <c r="H121" s="104">
        <f t="shared" si="15"/>
        <v>0.8284023668639054</v>
      </c>
    </row>
    <row r="122" spans="1:8" ht="12.75">
      <c r="A122" s="352"/>
      <c r="B122" s="104">
        <v>24</v>
      </c>
      <c r="C122" s="112">
        <v>0.004</v>
      </c>
      <c r="D122" s="104">
        <v>8873</v>
      </c>
      <c r="E122" s="105">
        <v>16.5</v>
      </c>
      <c r="F122" s="113">
        <f t="shared" si="13"/>
        <v>537.7575757575758</v>
      </c>
      <c r="G122" s="104">
        <f t="shared" si="14"/>
        <v>7528.60606060606</v>
      </c>
      <c r="H122" s="104">
        <f t="shared" si="15"/>
        <v>0.8484848484848484</v>
      </c>
    </row>
    <row r="123" spans="1:8" ht="12.75">
      <c r="A123" s="352"/>
      <c r="B123" s="104">
        <v>25</v>
      </c>
      <c r="C123" s="112">
        <v>0.003</v>
      </c>
      <c r="D123" s="104">
        <v>8813</v>
      </c>
      <c r="E123" s="105">
        <v>16</v>
      </c>
      <c r="F123" s="113">
        <f t="shared" si="13"/>
        <v>550.8125</v>
      </c>
      <c r="G123" s="104">
        <f t="shared" si="14"/>
        <v>7711.375</v>
      </c>
      <c r="H123" s="104">
        <f t="shared" si="15"/>
        <v>0.875</v>
      </c>
    </row>
    <row r="124" spans="1:8" ht="12.75">
      <c r="A124" s="352"/>
      <c r="B124" s="104">
        <v>26</v>
      </c>
      <c r="C124" s="112">
        <v>0.004</v>
      </c>
      <c r="D124" s="104">
        <v>9062</v>
      </c>
      <c r="E124" s="105">
        <v>14.6</v>
      </c>
      <c r="F124" s="113">
        <f t="shared" si="13"/>
        <v>620.6849315068494</v>
      </c>
      <c r="G124" s="104">
        <f t="shared" si="14"/>
        <v>8689.589041095891</v>
      </c>
      <c r="H124" s="104">
        <f t="shared" si="15"/>
        <v>0.9589041095890412</v>
      </c>
    </row>
    <row r="125" spans="1:8" ht="12.75">
      <c r="A125" s="352"/>
      <c r="B125" s="104">
        <v>27</v>
      </c>
      <c r="C125" s="112">
        <v>0.003</v>
      </c>
      <c r="D125" s="104">
        <v>9500</v>
      </c>
      <c r="E125" s="105">
        <v>14.3</v>
      </c>
      <c r="F125" s="113">
        <f t="shared" si="13"/>
        <v>664.3356643356643</v>
      </c>
      <c r="G125" s="104">
        <f t="shared" si="14"/>
        <v>9300.6993006993</v>
      </c>
      <c r="H125" s="104">
        <f t="shared" si="15"/>
        <v>0.979020979020979</v>
      </c>
    </row>
    <row r="126" spans="1:8" ht="12.75">
      <c r="A126" s="352"/>
      <c r="B126" s="104">
        <v>28</v>
      </c>
      <c r="C126" s="112">
        <v>0.002</v>
      </c>
      <c r="D126" s="104">
        <v>9517</v>
      </c>
      <c r="E126" s="105">
        <v>14.1</v>
      </c>
      <c r="F126" s="113">
        <f t="shared" si="13"/>
        <v>674.9645390070922</v>
      </c>
      <c r="G126" s="104">
        <f t="shared" si="14"/>
        <v>9449.503546099291</v>
      </c>
      <c r="H126" s="104">
        <f t="shared" si="15"/>
        <v>0.9929078014184398</v>
      </c>
    </row>
    <row r="127" spans="1:8" ht="12.75">
      <c r="A127" s="352"/>
      <c r="B127" s="104">
        <v>29</v>
      </c>
      <c r="C127" s="112">
        <v>0.001</v>
      </c>
      <c r="D127" s="104">
        <v>9418</v>
      </c>
      <c r="E127" s="105">
        <v>13.8</v>
      </c>
      <c r="F127" s="113">
        <f t="shared" si="13"/>
        <v>682.463768115942</v>
      </c>
      <c r="G127" s="104">
        <f t="shared" si="14"/>
        <v>9554.492753623188</v>
      </c>
      <c r="H127" s="104">
        <f t="shared" si="15"/>
        <v>1.0144927536231885</v>
      </c>
    </row>
    <row r="128" spans="1:8" ht="12.75">
      <c r="A128" s="352"/>
      <c r="B128" s="104">
        <v>30</v>
      </c>
      <c r="C128" s="112">
        <v>0.001</v>
      </c>
      <c r="D128" s="104">
        <v>9309</v>
      </c>
      <c r="E128" s="105">
        <v>14</v>
      </c>
      <c r="F128" s="113">
        <f t="shared" si="13"/>
        <v>664.9285714285714</v>
      </c>
      <c r="G128" s="104">
        <f t="shared" si="14"/>
        <v>9309</v>
      </c>
      <c r="H128" s="104">
        <f t="shared" si="15"/>
        <v>1</v>
      </c>
    </row>
    <row r="129" spans="1:8" ht="12.75">
      <c r="A129" s="352"/>
      <c r="B129" s="104"/>
      <c r="C129" s="104"/>
      <c r="D129" s="104"/>
      <c r="E129" s="104"/>
      <c r="F129" s="104"/>
      <c r="G129" s="104"/>
      <c r="H129" s="104"/>
    </row>
    <row r="130" spans="1:8" ht="12.75">
      <c r="A130" s="352"/>
      <c r="B130" s="355" t="s">
        <v>481</v>
      </c>
      <c r="C130" s="356"/>
      <c r="D130" s="355" t="s">
        <v>482</v>
      </c>
      <c r="E130" s="356"/>
      <c r="F130" s="374"/>
      <c r="G130" s="374"/>
      <c r="H130" s="375"/>
    </row>
    <row r="131" spans="1:8" ht="12.75">
      <c r="A131" s="352"/>
      <c r="B131" s="104">
        <v>8.81</v>
      </c>
      <c r="C131" s="104" t="s">
        <v>82</v>
      </c>
      <c r="D131" s="104"/>
      <c r="E131" s="105"/>
      <c r="F131" s="374"/>
      <c r="G131" s="374"/>
      <c r="H131" s="375"/>
    </row>
    <row r="132" spans="1:8" ht="12.75">
      <c r="A132" s="352"/>
      <c r="B132" s="104"/>
      <c r="C132" s="104"/>
      <c r="D132" s="104"/>
      <c r="E132" s="105"/>
      <c r="F132" s="374"/>
      <c r="G132" s="374"/>
      <c r="H132" s="375"/>
    </row>
    <row r="133" spans="1:8" ht="25.5">
      <c r="A133" s="352"/>
      <c r="B133" s="104">
        <f>AVERAGE(H98:H128)</f>
        <v>0.7554079240030819</v>
      </c>
      <c r="C133" s="105" t="s">
        <v>109</v>
      </c>
      <c r="D133" s="104">
        <v>1</v>
      </c>
      <c r="E133" s="104" t="s">
        <v>267</v>
      </c>
      <c r="F133" s="374"/>
      <c r="G133" s="374"/>
      <c r="H133" s="375"/>
    </row>
    <row r="134" spans="1:8" ht="12.75">
      <c r="A134" s="352"/>
      <c r="B134" s="104">
        <f>0.0271/1000</f>
        <v>2.7099999999999998E-05</v>
      </c>
      <c r="C134" s="104" t="s">
        <v>112</v>
      </c>
      <c r="D134" s="104">
        <v>25</v>
      </c>
      <c r="E134" s="105" t="s">
        <v>268</v>
      </c>
      <c r="F134" s="374"/>
      <c r="G134" s="374"/>
      <c r="H134" s="375"/>
    </row>
    <row r="135" spans="1:8" ht="12.75">
      <c r="A135" s="352"/>
      <c r="B135" s="104">
        <f>0.0429/1000</f>
        <v>4.29E-05</v>
      </c>
      <c r="C135" s="104" t="s">
        <v>111</v>
      </c>
      <c r="D135" s="104">
        <v>298</v>
      </c>
      <c r="E135" s="104" t="s">
        <v>269</v>
      </c>
      <c r="F135" s="374"/>
      <c r="G135" s="374"/>
      <c r="H135" s="375"/>
    </row>
    <row r="136" spans="1:8" ht="12.75">
      <c r="A136" s="352"/>
      <c r="B136" s="104"/>
      <c r="C136" s="104"/>
      <c r="D136" s="104"/>
      <c r="E136" s="105"/>
      <c r="F136" s="374"/>
      <c r="G136" s="374"/>
      <c r="H136" s="375"/>
    </row>
    <row r="137" spans="1:8" ht="12.75">
      <c r="A137" s="352"/>
      <c r="B137" s="108">
        <f>(B133*D133)+(B134*D134)+(B135*D135)</f>
        <v>0.7688696240030819</v>
      </c>
      <c r="C137" s="103" t="s">
        <v>110</v>
      </c>
      <c r="D137" s="104"/>
      <c r="E137" s="105"/>
      <c r="F137" s="374"/>
      <c r="G137" s="374"/>
      <c r="H137" s="375"/>
    </row>
    <row r="138" spans="1:8" ht="12.75">
      <c r="A138" s="352"/>
      <c r="B138" s="353"/>
      <c r="C138" s="353"/>
      <c r="D138" s="353"/>
      <c r="E138" s="353"/>
      <c r="F138" s="353"/>
      <c r="G138" s="353"/>
      <c r="H138" s="353"/>
    </row>
    <row r="139" spans="1:8" ht="12.75">
      <c r="A139" s="352"/>
      <c r="B139" s="353" t="s">
        <v>427</v>
      </c>
      <c r="C139" s="353"/>
      <c r="D139" s="353"/>
      <c r="E139" s="353"/>
      <c r="F139" s="353"/>
      <c r="G139" s="353"/>
      <c r="H139" s="353"/>
    </row>
    <row r="140" spans="1:8" ht="12.75">
      <c r="A140" s="352"/>
      <c r="B140" s="376" t="s">
        <v>470</v>
      </c>
      <c r="C140" s="377"/>
      <c r="D140" s="377"/>
      <c r="E140" s="377"/>
      <c r="F140" s="377"/>
      <c r="G140" s="377"/>
      <c r="H140" s="377"/>
    </row>
    <row r="141" spans="1:8" ht="12.75">
      <c r="A141" s="352"/>
      <c r="B141" s="377"/>
      <c r="C141" s="377"/>
      <c r="D141" s="377"/>
      <c r="E141" s="377"/>
      <c r="F141" s="377"/>
      <c r="G141" s="377"/>
      <c r="H141" s="377"/>
    </row>
    <row r="142" spans="1:8" ht="12.75">
      <c r="A142" s="352"/>
      <c r="B142" s="377"/>
      <c r="C142" s="377"/>
      <c r="D142" s="377"/>
      <c r="E142" s="377"/>
      <c r="F142" s="377"/>
      <c r="G142" s="377"/>
      <c r="H142" s="377"/>
    </row>
    <row r="143" spans="1:8" ht="12.75">
      <c r="A143" s="352"/>
      <c r="B143" s="377"/>
      <c r="C143" s="377"/>
      <c r="D143" s="377"/>
      <c r="E143" s="377"/>
      <c r="F143" s="377"/>
      <c r="G143" s="377"/>
      <c r="H143" s="377"/>
    </row>
    <row r="144" spans="1:8" ht="12.75">
      <c r="A144" s="120"/>
      <c r="B144" s="123"/>
      <c r="C144" s="123"/>
      <c r="D144" s="123"/>
      <c r="E144" s="101"/>
      <c r="F144" s="101"/>
      <c r="G144" s="123"/>
      <c r="H144" s="123"/>
    </row>
    <row r="145" spans="1:8" ht="12.75">
      <c r="A145" s="366" t="s">
        <v>199</v>
      </c>
      <c r="B145" s="353" t="s">
        <v>426</v>
      </c>
      <c r="C145" s="353"/>
      <c r="D145" s="353"/>
      <c r="E145" s="353"/>
      <c r="F145" s="369" t="s">
        <v>427</v>
      </c>
      <c r="G145" s="370"/>
      <c r="H145" s="371"/>
    </row>
    <row r="146" spans="1:8" ht="12.75">
      <c r="A146" s="367"/>
      <c r="B146" s="378" t="s">
        <v>481</v>
      </c>
      <c r="C146" s="379"/>
      <c r="D146" s="104"/>
      <c r="E146" s="105"/>
      <c r="F146" s="372" t="s">
        <v>471</v>
      </c>
      <c r="G146" s="372"/>
      <c r="H146" s="372"/>
    </row>
    <row r="147" spans="1:8" ht="12.75">
      <c r="A147" s="367"/>
      <c r="B147" s="114">
        <f>B92</f>
        <v>8.866379247619049</v>
      </c>
      <c r="C147" s="104" t="s">
        <v>200</v>
      </c>
      <c r="D147" s="104"/>
      <c r="E147" s="104"/>
      <c r="F147" s="372"/>
      <c r="G147" s="372"/>
      <c r="H147" s="372"/>
    </row>
    <row r="148" spans="1:8" ht="12.75">
      <c r="A148" s="367"/>
      <c r="B148" s="104">
        <v>115400</v>
      </c>
      <c r="C148" s="104" t="s">
        <v>204</v>
      </c>
      <c r="D148" s="104"/>
      <c r="E148" s="104"/>
      <c r="F148" s="372"/>
      <c r="G148" s="372"/>
      <c r="H148" s="372"/>
    </row>
    <row r="149" spans="1:8" ht="12.75">
      <c r="A149" s="367"/>
      <c r="B149" s="104">
        <v>75670</v>
      </c>
      <c r="C149" s="104" t="s">
        <v>205</v>
      </c>
      <c r="D149" s="104"/>
      <c r="E149" s="104"/>
      <c r="F149" s="372"/>
      <c r="G149" s="372"/>
      <c r="H149" s="372"/>
    </row>
    <row r="150" spans="1:8" ht="12.75">
      <c r="A150" s="367"/>
      <c r="B150" s="115">
        <f>1-0.218</f>
        <v>0.782</v>
      </c>
      <c r="C150" s="104" t="s">
        <v>206</v>
      </c>
      <c r="D150" s="104"/>
      <c r="E150" s="104"/>
      <c r="F150" s="372"/>
      <c r="G150" s="372"/>
      <c r="H150" s="372"/>
    </row>
    <row r="151" spans="1:8" ht="12.75">
      <c r="A151" s="367"/>
      <c r="B151" s="104"/>
      <c r="C151" s="104"/>
      <c r="D151" s="104"/>
      <c r="E151" s="104"/>
      <c r="F151" s="372"/>
      <c r="G151" s="372"/>
      <c r="H151" s="372"/>
    </row>
    <row r="152" spans="1:8" ht="12.75">
      <c r="A152" s="368"/>
      <c r="B152" s="108">
        <f>B147/B148*B149*B150</f>
        <v>4.5464349533436295</v>
      </c>
      <c r="C152" s="103" t="s">
        <v>209</v>
      </c>
      <c r="D152" s="104"/>
      <c r="E152" s="104"/>
      <c r="F152" s="372"/>
      <c r="G152" s="372"/>
      <c r="H152" s="372"/>
    </row>
    <row r="153" spans="1:8" ht="12.75">
      <c r="A153" s="120"/>
      <c r="B153" s="121"/>
      <c r="C153" s="122"/>
      <c r="D153" s="123"/>
      <c r="E153" s="123"/>
      <c r="F153" s="123"/>
      <c r="G153" s="123"/>
      <c r="H153" s="123"/>
    </row>
    <row r="154" spans="1:8" ht="12.75">
      <c r="A154" s="383" t="s">
        <v>100</v>
      </c>
      <c r="B154" s="353" t="s">
        <v>426</v>
      </c>
      <c r="C154" s="353"/>
      <c r="D154" s="353"/>
      <c r="E154" s="353"/>
      <c r="F154" s="369" t="s">
        <v>427</v>
      </c>
      <c r="G154" s="370"/>
      <c r="H154" s="371"/>
    </row>
    <row r="155" spans="1:8" ht="12.75">
      <c r="A155" s="383"/>
      <c r="B155" s="355" t="s">
        <v>481</v>
      </c>
      <c r="C155" s="356"/>
      <c r="D155" s="355" t="s">
        <v>482</v>
      </c>
      <c r="E155" s="356"/>
      <c r="F155" s="372" t="s">
        <v>428</v>
      </c>
      <c r="G155" s="372"/>
      <c r="H155" s="372"/>
    </row>
    <row r="156" spans="1:8" ht="12.75">
      <c r="A156" s="383"/>
      <c r="B156" s="104">
        <v>53.06</v>
      </c>
      <c r="C156" s="104" t="s">
        <v>98</v>
      </c>
      <c r="D156" s="104">
        <v>1</v>
      </c>
      <c r="E156" s="104" t="s">
        <v>267</v>
      </c>
      <c r="F156" s="372"/>
      <c r="G156" s="372"/>
      <c r="H156" s="372"/>
    </row>
    <row r="157" spans="1:8" ht="12.75">
      <c r="A157" s="383"/>
      <c r="B157" s="104">
        <v>0.005</v>
      </c>
      <c r="C157" s="104" t="s">
        <v>94</v>
      </c>
      <c r="D157" s="104">
        <v>25</v>
      </c>
      <c r="E157" s="105" t="s">
        <v>268</v>
      </c>
      <c r="F157" s="372"/>
      <c r="G157" s="372"/>
      <c r="H157" s="372"/>
    </row>
    <row r="158" spans="1:8" ht="12.75">
      <c r="A158" s="383"/>
      <c r="B158" s="104">
        <v>0.0001</v>
      </c>
      <c r="C158" s="104" t="s">
        <v>95</v>
      </c>
      <c r="D158" s="104">
        <v>298</v>
      </c>
      <c r="E158" s="104" t="s">
        <v>269</v>
      </c>
      <c r="F158" s="372"/>
      <c r="G158" s="372"/>
      <c r="H158" s="372"/>
    </row>
    <row r="159" spans="1:8" ht="12.75">
      <c r="A159" s="383"/>
      <c r="B159" s="104"/>
      <c r="C159" s="104"/>
      <c r="D159" s="104"/>
      <c r="E159" s="105"/>
      <c r="F159" s="372"/>
      <c r="G159" s="372"/>
      <c r="H159" s="372"/>
    </row>
    <row r="160" spans="1:8" ht="12.75">
      <c r="A160" s="383"/>
      <c r="B160" s="114">
        <f>(B156*D156)+(B157*D157)+(B158*D158)</f>
        <v>53.214800000000004</v>
      </c>
      <c r="C160" s="104" t="s">
        <v>96</v>
      </c>
      <c r="D160" s="104"/>
      <c r="E160" s="105"/>
      <c r="F160" s="372"/>
      <c r="G160" s="372"/>
      <c r="H160" s="372"/>
    </row>
    <row r="161" spans="1:8" ht="12.75">
      <c r="A161" s="383"/>
      <c r="B161" s="104">
        <v>0.1</v>
      </c>
      <c r="C161" s="104" t="s">
        <v>99</v>
      </c>
      <c r="D161" s="104"/>
      <c r="E161" s="105"/>
      <c r="F161" s="372"/>
      <c r="G161" s="372"/>
      <c r="H161" s="372"/>
    </row>
    <row r="162" spans="1:8" ht="12.75">
      <c r="A162" s="383"/>
      <c r="B162" s="108">
        <f>B160*B161</f>
        <v>5.321480000000001</v>
      </c>
      <c r="C162" s="103" t="s">
        <v>97</v>
      </c>
      <c r="D162" s="104"/>
      <c r="E162" s="105"/>
      <c r="F162" s="372"/>
      <c r="G162" s="372"/>
      <c r="H162" s="372"/>
    </row>
    <row r="163" spans="1:8" ht="12.75">
      <c r="A163" s="383"/>
      <c r="B163" s="114"/>
      <c r="C163" s="104"/>
      <c r="D163" s="104"/>
      <c r="E163" s="105"/>
      <c r="F163" s="372"/>
      <c r="G163" s="372"/>
      <c r="H163" s="372"/>
    </row>
    <row r="164" spans="1:8" ht="12.75">
      <c r="A164" s="383"/>
      <c r="B164" s="116">
        <f>B160/1000000</f>
        <v>5.3214800000000004E-05</v>
      </c>
      <c r="C164" s="103" t="s">
        <v>116</v>
      </c>
      <c r="D164" s="104"/>
      <c r="E164" s="105"/>
      <c r="F164" s="372"/>
      <c r="G164" s="372"/>
      <c r="H164" s="372"/>
    </row>
    <row r="165" spans="1:8" ht="12.75">
      <c r="A165" s="383"/>
      <c r="B165" s="117">
        <f>B164*1027</f>
        <v>0.0546515996</v>
      </c>
      <c r="C165" s="103" t="s">
        <v>117</v>
      </c>
      <c r="D165" s="104"/>
      <c r="E165" s="105"/>
      <c r="F165" s="372"/>
      <c r="G165" s="372"/>
      <c r="H165" s="372"/>
    </row>
    <row r="166" spans="1:8" ht="12.75">
      <c r="A166" s="120"/>
      <c r="B166" s="125"/>
      <c r="C166" s="123"/>
      <c r="D166" s="123"/>
      <c r="E166" s="101"/>
      <c r="F166" s="101"/>
      <c r="G166" s="123"/>
      <c r="H166" s="123"/>
    </row>
    <row r="167" spans="1:8" ht="12.75">
      <c r="A167" s="383" t="s">
        <v>208</v>
      </c>
      <c r="B167" s="353" t="s">
        <v>426</v>
      </c>
      <c r="C167" s="353"/>
      <c r="D167" s="353"/>
      <c r="E167" s="353"/>
      <c r="F167" s="369" t="s">
        <v>427</v>
      </c>
      <c r="G167" s="370"/>
      <c r="H167" s="371"/>
    </row>
    <row r="168" spans="1:8" ht="12.75">
      <c r="A168" s="383"/>
      <c r="B168" s="378" t="s">
        <v>481</v>
      </c>
      <c r="C168" s="379"/>
      <c r="D168" s="104"/>
      <c r="E168" s="105"/>
      <c r="F168" s="357" t="s">
        <v>486</v>
      </c>
      <c r="G168" s="358"/>
      <c r="H168" s="359"/>
    </row>
    <row r="169" spans="1:8" ht="12.75">
      <c r="A169" s="383"/>
      <c r="B169" s="114">
        <f>B92</f>
        <v>8.866379247619049</v>
      </c>
      <c r="C169" s="104" t="s">
        <v>200</v>
      </c>
      <c r="D169" s="104"/>
      <c r="E169" s="104"/>
      <c r="F169" s="360"/>
      <c r="G169" s="361"/>
      <c r="H169" s="362"/>
    </row>
    <row r="170" spans="1:8" ht="12.75">
      <c r="A170" s="383"/>
      <c r="B170" s="104">
        <v>115400</v>
      </c>
      <c r="C170" s="104" t="s">
        <v>204</v>
      </c>
      <c r="D170" s="104"/>
      <c r="E170" s="104"/>
      <c r="F170" s="360"/>
      <c r="G170" s="361"/>
      <c r="H170" s="362"/>
    </row>
    <row r="171" spans="1:8" ht="12.75">
      <c r="A171" s="383"/>
      <c r="B171" s="104">
        <v>117093</v>
      </c>
      <c r="C171" s="104" t="s">
        <v>485</v>
      </c>
      <c r="D171" s="104"/>
      <c r="E171" s="104"/>
      <c r="F171" s="360"/>
      <c r="G171" s="361"/>
      <c r="H171" s="362"/>
    </row>
    <row r="172" spans="1:8" ht="12.75">
      <c r="A172" s="383"/>
      <c r="B172" s="115">
        <f>1-0.677</f>
        <v>0.32299999999999995</v>
      </c>
      <c r="C172" s="104" t="s">
        <v>484</v>
      </c>
      <c r="D172" s="104"/>
      <c r="E172" s="104"/>
      <c r="F172" s="360"/>
      <c r="G172" s="361"/>
      <c r="H172" s="362"/>
    </row>
    <row r="173" spans="1:8" ht="12.75">
      <c r="A173" s="383"/>
      <c r="B173" s="104"/>
      <c r="C173" s="104"/>
      <c r="D173" s="104"/>
      <c r="E173" s="104"/>
      <c r="F173" s="360"/>
      <c r="G173" s="361"/>
      <c r="H173" s="362"/>
    </row>
    <row r="174" spans="1:8" ht="12.75">
      <c r="A174" s="383"/>
      <c r="B174" s="108">
        <f>B169/B170*B171*B172</f>
        <v>2.9058550720363145</v>
      </c>
      <c r="C174" s="103" t="s">
        <v>211</v>
      </c>
      <c r="D174" s="104"/>
      <c r="E174" s="104"/>
      <c r="F174" s="363"/>
      <c r="G174" s="364"/>
      <c r="H174" s="365"/>
    </row>
    <row r="175" spans="1:8" ht="12.75">
      <c r="A175" s="120"/>
      <c r="B175" s="123"/>
      <c r="C175" s="123"/>
      <c r="D175" s="123"/>
      <c r="E175" s="123"/>
      <c r="F175" s="123"/>
      <c r="G175" s="123"/>
      <c r="H175" s="123"/>
    </row>
    <row r="176" spans="1:8" ht="12.75">
      <c r="A176" s="366" t="s">
        <v>67</v>
      </c>
      <c r="B176" s="353" t="s">
        <v>426</v>
      </c>
      <c r="C176" s="353"/>
      <c r="D176" s="353"/>
      <c r="E176" s="353"/>
      <c r="F176" s="369" t="s">
        <v>427</v>
      </c>
      <c r="G176" s="370"/>
      <c r="H176" s="371"/>
    </row>
    <row r="177" spans="1:8" ht="12.75">
      <c r="A177" s="367"/>
      <c r="B177" s="378" t="s">
        <v>481</v>
      </c>
      <c r="C177" s="379"/>
      <c r="D177" s="104"/>
      <c r="E177" s="105"/>
      <c r="F177" s="357" t="s">
        <v>471</v>
      </c>
      <c r="G177" s="358"/>
      <c r="H177" s="359"/>
    </row>
    <row r="178" spans="1:8" ht="12.75">
      <c r="A178" s="367"/>
      <c r="B178" s="114">
        <f>B92</f>
        <v>8.866379247619049</v>
      </c>
      <c r="C178" s="104" t="s">
        <v>200</v>
      </c>
      <c r="D178" s="104"/>
      <c r="E178" s="104"/>
      <c r="F178" s="360"/>
      <c r="G178" s="361"/>
      <c r="H178" s="362"/>
    </row>
    <row r="179" spans="1:8" ht="12.75">
      <c r="A179" s="367"/>
      <c r="B179" s="104">
        <v>115400</v>
      </c>
      <c r="C179" s="104" t="s">
        <v>204</v>
      </c>
      <c r="D179" s="104"/>
      <c r="E179" s="104"/>
      <c r="F179" s="360"/>
      <c r="G179" s="361"/>
      <c r="H179" s="362"/>
    </row>
    <row r="180" spans="1:8" ht="12.75">
      <c r="A180" s="367"/>
      <c r="B180" s="104">
        <v>75670</v>
      </c>
      <c r="C180" s="104" t="s">
        <v>205</v>
      </c>
      <c r="D180" s="104"/>
      <c r="E180" s="104"/>
      <c r="F180" s="360"/>
      <c r="G180" s="361"/>
      <c r="H180" s="362"/>
    </row>
    <row r="181" spans="1:8" ht="12.75">
      <c r="A181" s="367"/>
      <c r="B181" s="115">
        <f>1-0.909</f>
        <v>0.09099999999999997</v>
      </c>
      <c r="C181" s="104" t="s">
        <v>207</v>
      </c>
      <c r="D181" s="104"/>
      <c r="E181" s="104"/>
      <c r="F181" s="360"/>
      <c r="G181" s="361"/>
      <c r="H181" s="362"/>
    </row>
    <row r="182" spans="1:8" ht="12.75">
      <c r="A182" s="367"/>
      <c r="B182" s="104"/>
      <c r="C182" s="104"/>
      <c r="D182" s="104"/>
      <c r="E182" s="104"/>
      <c r="F182" s="360"/>
      <c r="G182" s="361"/>
      <c r="H182" s="362"/>
    </row>
    <row r="183" spans="1:8" ht="12.75">
      <c r="A183" s="368"/>
      <c r="B183" s="108">
        <f>B178/B179*B180*B181</f>
        <v>0.5290608449543096</v>
      </c>
      <c r="C183" s="103" t="s">
        <v>210</v>
      </c>
      <c r="D183" s="104"/>
      <c r="E183" s="104"/>
      <c r="F183" s="363"/>
      <c r="G183" s="364"/>
      <c r="H183" s="365"/>
    </row>
    <row r="184" spans="1:8" ht="13.5" thickBot="1">
      <c r="A184" s="126"/>
      <c r="B184" s="127"/>
      <c r="C184" s="127"/>
      <c r="D184" s="127"/>
      <c r="E184" s="127"/>
      <c r="F184" s="127"/>
      <c r="G184" s="127"/>
      <c r="H184" s="127"/>
    </row>
  </sheetData>
  <sheetProtection/>
  <mergeCells count="112">
    <mergeCell ref="AB7:AC7"/>
    <mergeCell ref="AB5:AC5"/>
    <mergeCell ref="AB6:AC6"/>
    <mergeCell ref="A23:AA23"/>
    <mergeCell ref="B5:C5"/>
    <mergeCell ref="D5:E5"/>
    <mergeCell ref="F5:G5"/>
    <mergeCell ref="R5:S5"/>
    <mergeCell ref="L5:M5"/>
    <mergeCell ref="N5:O5"/>
    <mergeCell ref="A24:G24"/>
    <mergeCell ref="A2:G4"/>
    <mergeCell ref="A176:A183"/>
    <mergeCell ref="B176:E176"/>
    <mergeCell ref="F176:H176"/>
    <mergeCell ref="B177:C177"/>
    <mergeCell ref="F177:H183"/>
    <mergeCell ref="A167:A174"/>
    <mergeCell ref="B167:E167"/>
    <mergeCell ref="A154:A165"/>
    <mergeCell ref="F167:H167"/>
    <mergeCell ref="B168:C168"/>
    <mergeCell ref="F168:H174"/>
    <mergeCell ref="F137:H137"/>
    <mergeCell ref="B154:E154"/>
    <mergeCell ref="F154:H154"/>
    <mergeCell ref="B155:C155"/>
    <mergeCell ref="D155:E155"/>
    <mergeCell ref="F155:H165"/>
    <mergeCell ref="B140:H143"/>
    <mergeCell ref="A145:A152"/>
    <mergeCell ref="B145:E145"/>
    <mergeCell ref="F145:H145"/>
    <mergeCell ref="B146:C146"/>
    <mergeCell ref="F146:H152"/>
    <mergeCell ref="A94:A143"/>
    <mergeCell ref="B94:H94"/>
    <mergeCell ref="B95:H95"/>
    <mergeCell ref="F136:H136"/>
    <mergeCell ref="B130:C130"/>
    <mergeCell ref="B138:H138"/>
    <mergeCell ref="B139:H139"/>
    <mergeCell ref="D130:E130"/>
    <mergeCell ref="F130:H130"/>
    <mergeCell ref="F131:H131"/>
    <mergeCell ref="F135:H135"/>
    <mergeCell ref="F132:H132"/>
    <mergeCell ref="F133:H133"/>
    <mergeCell ref="F134:H134"/>
    <mergeCell ref="F68:H76"/>
    <mergeCell ref="B79:C79"/>
    <mergeCell ref="D79:E79"/>
    <mergeCell ref="F80:H92"/>
    <mergeCell ref="B66:E66"/>
    <mergeCell ref="F66:H66"/>
    <mergeCell ref="B67:C67"/>
    <mergeCell ref="D67:E67"/>
    <mergeCell ref="A78:A92"/>
    <mergeCell ref="B78:E78"/>
    <mergeCell ref="F78:H78"/>
    <mergeCell ref="A57:A64"/>
    <mergeCell ref="B57:E57"/>
    <mergeCell ref="F57:H57"/>
    <mergeCell ref="B58:C58"/>
    <mergeCell ref="D58:E58"/>
    <mergeCell ref="F59:H64"/>
    <mergeCell ref="A66:A76"/>
    <mergeCell ref="A41:A55"/>
    <mergeCell ref="B41:E41"/>
    <mergeCell ref="F41:H41"/>
    <mergeCell ref="B42:C42"/>
    <mergeCell ref="D42:E42"/>
    <mergeCell ref="F42:H55"/>
    <mergeCell ref="A26:A39"/>
    <mergeCell ref="B26:E26"/>
    <mergeCell ref="F26:H26"/>
    <mergeCell ref="B27:C27"/>
    <mergeCell ref="D27:E27"/>
    <mergeCell ref="F27:H39"/>
    <mergeCell ref="P5:Q5"/>
    <mergeCell ref="H5:I5"/>
    <mergeCell ref="J5:K5"/>
    <mergeCell ref="B6:C6"/>
    <mergeCell ref="D6:E6"/>
    <mergeCell ref="F6:G6"/>
    <mergeCell ref="H6:I6"/>
    <mergeCell ref="J6:K6"/>
    <mergeCell ref="R6:S6"/>
    <mergeCell ref="L6:M6"/>
    <mergeCell ref="N6:O6"/>
    <mergeCell ref="P6:Q6"/>
    <mergeCell ref="B7:C7"/>
    <mergeCell ref="D7:E7"/>
    <mergeCell ref="F7:G7"/>
    <mergeCell ref="R7:S7"/>
    <mergeCell ref="L7:M7"/>
    <mergeCell ref="N7:O7"/>
    <mergeCell ref="P7:Q7"/>
    <mergeCell ref="H7:I7"/>
    <mergeCell ref="J7:K7"/>
    <mergeCell ref="Z5:AA5"/>
    <mergeCell ref="Z6:AA6"/>
    <mergeCell ref="Z7:AA7"/>
    <mergeCell ref="X5:Y5"/>
    <mergeCell ref="X6:Y6"/>
    <mergeCell ref="X7:Y7"/>
    <mergeCell ref="T5:U5"/>
    <mergeCell ref="T6:U6"/>
    <mergeCell ref="T7:U7"/>
    <mergeCell ref="V5:W5"/>
    <mergeCell ref="V6:W6"/>
    <mergeCell ref="V7:W7"/>
  </mergeCells>
  <printOptions/>
  <pageMargins left="0.75" right="0.75" top="1" bottom="1" header="0.5" footer="0.5"/>
  <pageSetup fitToWidth="5" horizontalDpi="600" verticalDpi="600" orientation="landscape" scale="60" r:id="rId3"/>
  <colBreaks count="4" manualBreakCount="4">
    <brk id="7" max="19" man="1"/>
    <brk id="13" max="19" man="1"/>
    <brk id="19" max="19" man="1"/>
    <brk id="25" max="19" man="1"/>
  </colBreaks>
  <legacyDrawing r:id="rId2"/>
</worksheet>
</file>

<file path=xl/worksheets/sheet7.xml><?xml version="1.0" encoding="utf-8"?>
<worksheet xmlns="http://schemas.openxmlformats.org/spreadsheetml/2006/main" xmlns:r="http://schemas.openxmlformats.org/officeDocument/2006/relationships">
  <sheetPr>
    <tabColor indexed="11"/>
  </sheetPr>
  <dimension ref="A1:Q166"/>
  <sheetViews>
    <sheetView zoomScale="77" zoomScaleNormal="77" zoomScalePageLayoutView="0" workbookViewId="0" topLeftCell="A16">
      <selection activeCell="H104" sqref="H104"/>
    </sheetView>
  </sheetViews>
  <sheetFormatPr defaultColWidth="9.140625" defaultRowHeight="12.75"/>
  <cols>
    <col min="1" max="1" width="33.8515625" style="0" customWidth="1"/>
    <col min="2" max="2" width="13.57421875" style="0" customWidth="1"/>
    <col min="3" max="3" width="22.7109375" style="0" customWidth="1"/>
    <col min="4" max="4" width="13.7109375" style="0" customWidth="1"/>
    <col min="5" max="5" width="10.8515625" style="0" customWidth="1"/>
    <col min="6" max="6" width="20.00390625" style="0" customWidth="1"/>
    <col min="7" max="7" width="3.421875" style="0" customWidth="1"/>
    <col min="8" max="8" width="19.00390625" style="0" customWidth="1"/>
    <col min="9" max="11" width="13.7109375" style="0" customWidth="1"/>
    <col min="12" max="12" width="12.8515625" style="0" customWidth="1"/>
    <col min="13" max="17" width="14.421875" style="0" customWidth="1"/>
  </cols>
  <sheetData>
    <row r="1" spans="1:17" ht="15.75">
      <c r="A1" s="270" t="s">
        <v>502</v>
      </c>
      <c r="B1" s="274"/>
      <c r="C1" s="271"/>
      <c r="D1" s="271"/>
      <c r="E1" s="38"/>
      <c r="F1" s="271"/>
      <c r="G1" s="271"/>
      <c r="H1" s="271"/>
      <c r="I1" s="271"/>
      <c r="J1" s="271"/>
      <c r="K1" s="271"/>
      <c r="L1" s="271"/>
      <c r="M1" s="271"/>
      <c r="N1" s="271"/>
      <c r="O1" s="271"/>
      <c r="P1" s="271"/>
      <c r="Q1" s="272"/>
    </row>
    <row r="2" spans="1:17" ht="16.5" customHeight="1">
      <c r="A2" s="401" t="s">
        <v>528</v>
      </c>
      <c r="B2" s="401"/>
      <c r="C2" s="401"/>
      <c r="D2" s="401"/>
      <c r="E2" s="401"/>
      <c r="F2" s="401"/>
      <c r="G2" s="401"/>
      <c r="H2" s="401"/>
      <c r="I2" s="401"/>
      <c r="J2" s="401"/>
      <c r="K2" s="401"/>
      <c r="L2" s="401"/>
      <c r="M2" s="265"/>
      <c r="N2" s="265"/>
      <c r="O2" s="265"/>
      <c r="P2" s="265"/>
      <c r="Q2" s="265"/>
    </row>
    <row r="3" spans="1:17" ht="12.75">
      <c r="A3" s="401"/>
      <c r="B3" s="401"/>
      <c r="C3" s="401"/>
      <c r="D3" s="401"/>
      <c r="E3" s="401"/>
      <c r="F3" s="401"/>
      <c r="G3" s="401"/>
      <c r="H3" s="401"/>
      <c r="I3" s="401"/>
      <c r="J3" s="401"/>
      <c r="K3" s="401"/>
      <c r="L3" s="401"/>
      <c r="M3" s="265"/>
      <c r="N3" s="265"/>
      <c r="O3" s="265"/>
      <c r="P3" s="265"/>
      <c r="Q3" s="265"/>
    </row>
    <row r="4" spans="1:17" ht="12.75">
      <c r="A4" s="401"/>
      <c r="B4" s="401"/>
      <c r="C4" s="401"/>
      <c r="D4" s="401"/>
      <c r="E4" s="401"/>
      <c r="F4" s="401"/>
      <c r="G4" s="401"/>
      <c r="H4" s="401"/>
      <c r="I4" s="401"/>
      <c r="J4" s="401"/>
      <c r="K4" s="401"/>
      <c r="L4" s="401"/>
      <c r="M4" s="265"/>
      <c r="N4" s="265"/>
      <c r="O4" s="265"/>
      <c r="P4" s="265"/>
      <c r="Q4" s="265"/>
    </row>
    <row r="5" spans="1:17" ht="12.75">
      <c r="A5" s="401"/>
      <c r="B5" s="401"/>
      <c r="C5" s="401"/>
      <c r="D5" s="401"/>
      <c r="E5" s="401"/>
      <c r="F5" s="401"/>
      <c r="G5" s="401"/>
      <c r="H5" s="401"/>
      <c r="I5" s="401"/>
      <c r="J5" s="401"/>
      <c r="K5" s="401"/>
      <c r="L5" s="401"/>
      <c r="M5" s="265"/>
      <c r="N5" s="265"/>
      <c r="O5" s="265"/>
      <c r="P5" s="265"/>
      <c r="Q5" s="265"/>
    </row>
    <row r="6" spans="1:17" ht="12.75">
      <c r="A6" s="401"/>
      <c r="B6" s="401"/>
      <c r="C6" s="401"/>
      <c r="D6" s="401"/>
      <c r="E6" s="401"/>
      <c r="F6" s="401"/>
      <c r="G6" s="401"/>
      <c r="H6" s="401"/>
      <c r="I6" s="401"/>
      <c r="J6" s="401"/>
      <c r="K6" s="401"/>
      <c r="L6" s="401"/>
      <c r="M6" s="265"/>
      <c r="N6" s="265"/>
      <c r="O6" s="265"/>
      <c r="P6" s="265"/>
      <c r="Q6" s="265"/>
    </row>
    <row r="7" spans="1:17" ht="12.75">
      <c r="A7" s="401"/>
      <c r="B7" s="401"/>
      <c r="C7" s="401"/>
      <c r="D7" s="401"/>
      <c r="E7" s="401"/>
      <c r="F7" s="401"/>
      <c r="G7" s="401"/>
      <c r="H7" s="401"/>
      <c r="I7" s="401"/>
      <c r="J7" s="401"/>
      <c r="K7" s="401"/>
      <c r="L7" s="401"/>
      <c r="M7" s="265"/>
      <c r="N7" s="265"/>
      <c r="O7" s="265"/>
      <c r="P7" s="265"/>
      <c r="Q7" s="265"/>
    </row>
    <row r="8" spans="1:17" ht="12.75">
      <c r="A8" s="401"/>
      <c r="B8" s="401"/>
      <c r="C8" s="401"/>
      <c r="D8" s="401"/>
      <c r="E8" s="401"/>
      <c r="F8" s="401"/>
      <c r="G8" s="401"/>
      <c r="H8" s="401"/>
      <c r="I8" s="401"/>
      <c r="J8" s="401"/>
      <c r="K8" s="401"/>
      <c r="L8" s="401"/>
      <c r="M8" s="265"/>
      <c r="N8" s="265"/>
      <c r="O8" s="265"/>
      <c r="P8" s="265"/>
      <c r="Q8" s="265"/>
    </row>
    <row r="9" spans="1:17" ht="12.75">
      <c r="A9" s="401"/>
      <c r="B9" s="401"/>
      <c r="C9" s="401"/>
      <c r="D9" s="401"/>
      <c r="E9" s="401"/>
      <c r="F9" s="401"/>
      <c r="G9" s="401"/>
      <c r="H9" s="401"/>
      <c r="I9" s="401"/>
      <c r="J9" s="401"/>
      <c r="K9" s="401"/>
      <c r="L9" s="401"/>
      <c r="M9" s="265"/>
      <c r="N9" s="265"/>
      <c r="O9" s="265"/>
      <c r="P9" s="265"/>
      <c r="Q9" s="265"/>
    </row>
    <row r="10" spans="1:17" ht="15" customHeight="1">
      <c r="A10" s="401" t="s">
        <v>529</v>
      </c>
      <c r="B10" s="401"/>
      <c r="C10" s="401"/>
      <c r="D10" s="401"/>
      <c r="E10" s="401"/>
      <c r="F10" s="401"/>
      <c r="G10" s="401"/>
      <c r="H10" s="401"/>
      <c r="I10" s="401"/>
      <c r="J10" s="401"/>
      <c r="K10" s="401"/>
      <c r="L10" s="401"/>
      <c r="M10" s="265"/>
      <c r="N10" s="265"/>
      <c r="O10" s="265"/>
      <c r="P10" s="265"/>
      <c r="Q10" s="265"/>
    </row>
    <row r="11" spans="1:17" ht="13.5" customHeight="1">
      <c r="A11" s="401"/>
      <c r="B11" s="401"/>
      <c r="C11" s="401"/>
      <c r="D11" s="401"/>
      <c r="E11" s="401"/>
      <c r="F11" s="401"/>
      <c r="G11" s="401"/>
      <c r="H11" s="401"/>
      <c r="I11" s="401"/>
      <c r="J11" s="401"/>
      <c r="K11" s="401"/>
      <c r="L11" s="401"/>
      <c r="M11" s="265"/>
      <c r="N11" s="265"/>
      <c r="O11" s="265"/>
      <c r="P11" s="265"/>
      <c r="Q11" s="265"/>
    </row>
    <row r="12" spans="1:17" ht="12.75">
      <c r="A12" s="401"/>
      <c r="B12" s="401"/>
      <c r="C12" s="401"/>
      <c r="D12" s="401"/>
      <c r="E12" s="401"/>
      <c r="F12" s="401"/>
      <c r="G12" s="401"/>
      <c r="H12" s="401"/>
      <c r="I12" s="401"/>
      <c r="J12" s="401"/>
      <c r="K12" s="401"/>
      <c r="L12" s="401"/>
      <c r="M12" s="265"/>
      <c r="N12" s="265"/>
      <c r="O12" s="265"/>
      <c r="P12" s="265"/>
      <c r="Q12" s="265"/>
    </row>
    <row r="13" spans="1:17" ht="13.5" thickBot="1">
      <c r="A13" s="402"/>
      <c r="B13" s="402"/>
      <c r="C13" s="402"/>
      <c r="D13" s="402"/>
      <c r="E13" s="402"/>
      <c r="F13" s="402"/>
      <c r="G13" s="402"/>
      <c r="H13" s="402"/>
      <c r="I13" s="402"/>
      <c r="J13" s="402"/>
      <c r="K13" s="402"/>
      <c r="L13" s="402"/>
      <c r="M13" s="265"/>
      <c r="N13" s="265"/>
      <c r="O13" s="265"/>
      <c r="P13" s="265"/>
      <c r="Q13" s="265"/>
    </row>
    <row r="14" spans="1:17" ht="85.5" customHeight="1">
      <c r="A14" s="273" t="s">
        <v>75</v>
      </c>
      <c r="B14" s="275"/>
      <c r="C14" s="392" t="s">
        <v>435</v>
      </c>
      <c r="D14" s="393"/>
      <c r="E14" s="393"/>
      <c r="F14" s="393"/>
      <c r="G14" s="393"/>
      <c r="H14" s="393"/>
      <c r="I14" s="393"/>
      <c r="J14" s="393"/>
      <c r="K14" s="393"/>
      <c r="L14" s="393"/>
      <c r="M14" s="393"/>
      <c r="N14" s="393"/>
      <c r="O14" s="393"/>
      <c r="P14" s="393"/>
      <c r="Q14" s="394"/>
    </row>
    <row r="15" spans="1:17" ht="33.75" customHeight="1" thickBot="1">
      <c r="A15" s="47" t="s">
        <v>26</v>
      </c>
      <c r="B15" s="276"/>
      <c r="C15" s="390" t="s">
        <v>436</v>
      </c>
      <c r="D15" s="390"/>
      <c r="E15" s="390"/>
      <c r="F15" s="390"/>
      <c r="G15" s="390"/>
      <c r="H15" s="390"/>
      <c r="I15" s="390"/>
      <c r="J15" s="390"/>
      <c r="K15" s="390"/>
      <c r="L15" s="390"/>
      <c r="M15" s="390"/>
      <c r="N15" s="390"/>
      <c r="O15" s="390"/>
      <c r="P15" s="390"/>
      <c r="Q15" s="391"/>
    </row>
    <row r="16" spans="1:17" ht="62.25" customHeight="1" thickBot="1">
      <c r="A16" s="41" t="s">
        <v>362</v>
      </c>
      <c r="B16" s="277" t="s">
        <v>509</v>
      </c>
      <c r="C16" s="40" t="s">
        <v>295</v>
      </c>
      <c r="D16" s="220" t="s">
        <v>475</v>
      </c>
      <c r="E16" s="48" t="s">
        <v>238</v>
      </c>
      <c r="F16" s="49" t="s">
        <v>364</v>
      </c>
      <c r="G16" s="53"/>
      <c r="H16" s="50" t="s">
        <v>130</v>
      </c>
      <c r="I16" s="50" t="s">
        <v>129</v>
      </c>
      <c r="J16" s="51" t="s">
        <v>192</v>
      </c>
      <c r="K16" s="51" t="s">
        <v>193</v>
      </c>
      <c r="L16" s="51" t="s">
        <v>214</v>
      </c>
      <c r="M16" s="51" t="s">
        <v>194</v>
      </c>
      <c r="N16" s="51" t="s">
        <v>215</v>
      </c>
      <c r="O16" s="51" t="s">
        <v>195</v>
      </c>
      <c r="P16" s="51" t="s">
        <v>196</v>
      </c>
      <c r="Q16" s="52" t="s">
        <v>197</v>
      </c>
    </row>
    <row r="17" spans="1:17" s="6" customFormat="1" ht="39" thickBot="1">
      <c r="A17" s="387"/>
      <c r="B17" s="388"/>
      <c r="C17" s="388"/>
      <c r="D17" s="388"/>
      <c r="E17" s="389"/>
      <c r="F17" s="43" t="s">
        <v>432</v>
      </c>
      <c r="G17" s="42"/>
      <c r="H17" s="46" t="s">
        <v>433</v>
      </c>
      <c r="I17" s="44" t="s">
        <v>433</v>
      </c>
      <c r="J17" s="44" t="s">
        <v>433</v>
      </c>
      <c r="K17" s="44" t="s">
        <v>433</v>
      </c>
      <c r="L17" s="44" t="s">
        <v>433</v>
      </c>
      <c r="M17" s="44" t="s">
        <v>433</v>
      </c>
      <c r="N17" s="44" t="s">
        <v>433</v>
      </c>
      <c r="O17" s="44" t="s">
        <v>433</v>
      </c>
      <c r="P17" s="44" t="s">
        <v>433</v>
      </c>
      <c r="Q17" s="45" t="s">
        <v>433</v>
      </c>
    </row>
    <row r="18" spans="1:17" s="6" customFormat="1" ht="13.5" thickBot="1">
      <c r="A18" s="395" t="s">
        <v>365</v>
      </c>
      <c r="B18" s="396"/>
      <c r="C18" s="396"/>
      <c r="D18" s="396"/>
      <c r="E18" s="397"/>
      <c r="F18" s="167">
        <f>F20*(0.4536)*(1/1000)</f>
        <v>0</v>
      </c>
      <c r="G18" s="168"/>
      <c r="H18" s="169">
        <f>H20*(0.4536)*(1/1000)</f>
        <v>0</v>
      </c>
      <c r="I18" s="170">
        <f>I20*(0.4536)*(1/1000)</f>
        <v>0</v>
      </c>
      <c r="J18" s="170">
        <f aca="true" t="shared" si="0" ref="J18:P18">J20*(0.4536)*(1/1000)</f>
        <v>0</v>
      </c>
      <c r="K18" s="170">
        <f t="shared" si="0"/>
        <v>0</v>
      </c>
      <c r="L18" s="170">
        <f t="shared" si="0"/>
        <v>0</v>
      </c>
      <c r="M18" s="170">
        <f t="shared" si="0"/>
        <v>0</v>
      </c>
      <c r="N18" s="170">
        <f t="shared" si="0"/>
        <v>0</v>
      </c>
      <c r="O18" s="170">
        <f t="shared" si="0"/>
        <v>0</v>
      </c>
      <c r="P18" s="170">
        <f t="shared" si="0"/>
        <v>0</v>
      </c>
      <c r="Q18" s="171">
        <f>Q20*(0.4536)*(1/1000)</f>
        <v>0</v>
      </c>
    </row>
    <row r="19" spans="1:17" s="6" customFormat="1" ht="44.25" customHeight="1" thickBot="1">
      <c r="A19" s="387"/>
      <c r="B19" s="388"/>
      <c r="C19" s="388"/>
      <c r="D19" s="388"/>
      <c r="E19" s="389"/>
      <c r="F19" s="43" t="s">
        <v>65</v>
      </c>
      <c r="G19" s="42"/>
      <c r="H19" s="61" t="s">
        <v>64</v>
      </c>
      <c r="I19" s="62" t="s">
        <v>64</v>
      </c>
      <c r="J19" s="62" t="s">
        <v>64</v>
      </c>
      <c r="K19" s="62" t="s">
        <v>64</v>
      </c>
      <c r="L19" s="62" t="s">
        <v>64</v>
      </c>
      <c r="M19" s="62" t="s">
        <v>64</v>
      </c>
      <c r="N19" s="62" t="s">
        <v>64</v>
      </c>
      <c r="O19" s="62" t="s">
        <v>64</v>
      </c>
      <c r="P19" s="62" t="s">
        <v>64</v>
      </c>
      <c r="Q19" s="60" t="s">
        <v>64</v>
      </c>
    </row>
    <row r="20" spans="1:17" s="6" customFormat="1" ht="13.5" thickBot="1">
      <c r="A20" s="395" t="s">
        <v>365</v>
      </c>
      <c r="B20" s="396"/>
      <c r="C20" s="396"/>
      <c r="D20" s="396"/>
      <c r="E20" s="397"/>
      <c r="F20" s="216">
        <f>SUMPRODUCT($E22:$E104,F22:F104)</f>
        <v>0</v>
      </c>
      <c r="G20" s="186"/>
      <c r="H20" s="217">
        <f>SUMPRODUCT($E22:$E104,H22:H104)</f>
        <v>0</v>
      </c>
      <c r="I20" s="217">
        <f aca="true" t="shared" si="1" ref="I20:Q20">SUMPRODUCT($E22:$E104,I22:I104)</f>
        <v>0</v>
      </c>
      <c r="J20" s="217">
        <f t="shared" si="1"/>
        <v>0</v>
      </c>
      <c r="K20" s="217">
        <f t="shared" si="1"/>
        <v>0</v>
      </c>
      <c r="L20" s="217">
        <f t="shared" si="1"/>
        <v>0</v>
      </c>
      <c r="M20" s="217">
        <f t="shared" si="1"/>
        <v>0</v>
      </c>
      <c r="N20" s="217">
        <f t="shared" si="1"/>
        <v>0</v>
      </c>
      <c r="O20" s="217">
        <f t="shared" si="1"/>
        <v>0</v>
      </c>
      <c r="P20" s="217">
        <f t="shared" si="1"/>
        <v>0</v>
      </c>
      <c r="Q20" s="217">
        <f t="shared" si="1"/>
        <v>0</v>
      </c>
    </row>
    <row r="21" spans="1:17" s="6" customFormat="1" ht="26.25" thickBot="1">
      <c r="A21" s="387"/>
      <c r="B21" s="388"/>
      <c r="C21" s="388"/>
      <c r="D21" s="388"/>
      <c r="E21" s="389"/>
      <c r="F21" s="43" t="s">
        <v>63</v>
      </c>
      <c r="G21" s="42"/>
      <c r="H21" s="61" t="s">
        <v>63</v>
      </c>
      <c r="I21" s="62" t="s">
        <v>63</v>
      </c>
      <c r="J21" s="62" t="s">
        <v>63</v>
      </c>
      <c r="K21" s="62" t="s">
        <v>63</v>
      </c>
      <c r="L21" s="62" t="s">
        <v>63</v>
      </c>
      <c r="M21" s="62" t="s">
        <v>63</v>
      </c>
      <c r="N21" s="62" t="s">
        <v>63</v>
      </c>
      <c r="O21" s="62" t="s">
        <v>63</v>
      </c>
      <c r="P21" s="62" t="s">
        <v>63</v>
      </c>
      <c r="Q21" s="60" t="s">
        <v>63</v>
      </c>
    </row>
    <row r="22" spans="1:17" ht="12.75">
      <c r="A22" s="58" t="s">
        <v>249</v>
      </c>
      <c r="B22" s="58" t="s">
        <v>506</v>
      </c>
      <c r="C22" s="58" t="s">
        <v>267</v>
      </c>
      <c r="D22" s="234">
        <v>124389</v>
      </c>
      <c r="E22" s="59">
        <v>1</v>
      </c>
      <c r="F22" s="172">
        <f>SUM(H22:Q22)</f>
        <v>0</v>
      </c>
      <c r="G22" s="173"/>
      <c r="H22" s="174"/>
      <c r="I22" s="175"/>
      <c r="J22" s="175"/>
      <c r="K22" s="175"/>
      <c r="L22" s="175"/>
      <c r="M22" s="175"/>
      <c r="N22" s="175"/>
      <c r="O22" s="175"/>
      <c r="P22" s="175"/>
      <c r="Q22" s="176"/>
    </row>
    <row r="23" spans="1:17" ht="12.75">
      <c r="A23" s="5" t="s">
        <v>266</v>
      </c>
      <c r="B23" s="5" t="s">
        <v>506</v>
      </c>
      <c r="C23" s="5" t="s">
        <v>268</v>
      </c>
      <c r="D23" s="235">
        <v>74828</v>
      </c>
      <c r="E23" s="55">
        <v>21</v>
      </c>
      <c r="F23" s="177">
        <f aca="true" t="shared" si="2" ref="F23:F86">SUM(H23:Q23)</f>
        <v>0</v>
      </c>
      <c r="G23" s="173"/>
      <c r="H23" s="178"/>
      <c r="I23" s="179"/>
      <c r="J23" s="179"/>
      <c r="K23" s="179"/>
      <c r="L23" s="179"/>
      <c r="M23" s="179"/>
      <c r="N23" s="179"/>
      <c r="O23" s="179"/>
      <c r="P23" s="179"/>
      <c r="Q23" s="180"/>
    </row>
    <row r="24" spans="1:17" ht="12.75">
      <c r="A24" s="5" t="s">
        <v>250</v>
      </c>
      <c r="B24" s="5" t="s">
        <v>507</v>
      </c>
      <c r="C24" s="5" t="s">
        <v>269</v>
      </c>
      <c r="D24" s="235">
        <v>10024972</v>
      </c>
      <c r="E24" s="55">
        <v>310</v>
      </c>
      <c r="F24" s="177">
        <f t="shared" si="2"/>
        <v>0</v>
      </c>
      <c r="G24" s="173"/>
      <c r="H24" s="178"/>
      <c r="I24" s="179"/>
      <c r="J24" s="179"/>
      <c r="K24" s="179"/>
      <c r="L24" s="179"/>
      <c r="M24" s="179"/>
      <c r="N24" s="179"/>
      <c r="O24" s="179"/>
      <c r="P24" s="179"/>
      <c r="Q24" s="180"/>
    </row>
    <row r="25" spans="1:17" ht="12.75">
      <c r="A25" s="5" t="s">
        <v>244</v>
      </c>
      <c r="B25" s="5" t="s">
        <v>526</v>
      </c>
      <c r="C25" s="5" t="s">
        <v>270</v>
      </c>
      <c r="D25" s="235">
        <v>75694</v>
      </c>
      <c r="E25" s="56">
        <v>4750</v>
      </c>
      <c r="F25" s="177">
        <f t="shared" si="2"/>
        <v>0</v>
      </c>
      <c r="G25" s="173"/>
      <c r="H25" s="178"/>
      <c r="I25" s="179"/>
      <c r="J25" s="179"/>
      <c r="K25" s="179"/>
      <c r="L25" s="179"/>
      <c r="M25" s="179"/>
      <c r="N25" s="179"/>
      <c r="O25" s="179"/>
      <c r="P25" s="179"/>
      <c r="Q25" s="180"/>
    </row>
    <row r="26" spans="1:17" ht="12.75">
      <c r="A26" s="5" t="s">
        <v>245</v>
      </c>
      <c r="B26" s="5" t="s">
        <v>526</v>
      </c>
      <c r="C26" s="5" t="s">
        <v>271</v>
      </c>
      <c r="D26" s="235">
        <v>75718</v>
      </c>
      <c r="E26" s="56">
        <v>10900</v>
      </c>
      <c r="F26" s="177">
        <f t="shared" si="2"/>
        <v>0</v>
      </c>
      <c r="G26" s="173"/>
      <c r="H26" s="178"/>
      <c r="I26" s="179"/>
      <c r="J26" s="179"/>
      <c r="K26" s="179"/>
      <c r="L26" s="179"/>
      <c r="M26" s="179"/>
      <c r="N26" s="179"/>
      <c r="O26" s="179"/>
      <c r="P26" s="179"/>
      <c r="Q26" s="180"/>
    </row>
    <row r="27" spans="1:17" ht="12.75">
      <c r="A27" s="5" t="s">
        <v>251</v>
      </c>
      <c r="B27" s="5" t="s">
        <v>526</v>
      </c>
      <c r="C27" s="5" t="s">
        <v>272</v>
      </c>
      <c r="D27" s="235">
        <v>75729</v>
      </c>
      <c r="E27" s="56">
        <v>14400</v>
      </c>
      <c r="F27" s="177">
        <f t="shared" si="2"/>
        <v>0</v>
      </c>
      <c r="G27" s="173"/>
      <c r="H27" s="178"/>
      <c r="I27" s="179"/>
      <c r="J27" s="179"/>
      <c r="K27" s="179"/>
      <c r="L27" s="179"/>
      <c r="M27" s="179"/>
      <c r="N27" s="179"/>
      <c r="O27" s="179"/>
      <c r="P27" s="179"/>
      <c r="Q27" s="180"/>
    </row>
    <row r="28" spans="1:17" ht="12.75">
      <c r="A28" s="5" t="s">
        <v>246</v>
      </c>
      <c r="B28" s="5" t="s">
        <v>526</v>
      </c>
      <c r="C28" s="5" t="s">
        <v>273</v>
      </c>
      <c r="D28" s="235">
        <v>76131</v>
      </c>
      <c r="E28" s="56">
        <v>6130</v>
      </c>
      <c r="F28" s="177">
        <f t="shared" si="2"/>
        <v>0</v>
      </c>
      <c r="G28" s="173"/>
      <c r="H28" s="178"/>
      <c r="I28" s="179"/>
      <c r="J28" s="179"/>
      <c r="K28" s="179"/>
      <c r="L28" s="179"/>
      <c r="M28" s="179"/>
      <c r="N28" s="179"/>
      <c r="O28" s="179"/>
      <c r="P28" s="179"/>
      <c r="Q28" s="180"/>
    </row>
    <row r="29" spans="1:17" ht="12.75">
      <c r="A29" s="5" t="s">
        <v>247</v>
      </c>
      <c r="B29" s="5" t="s">
        <v>526</v>
      </c>
      <c r="C29" s="5" t="s">
        <v>274</v>
      </c>
      <c r="D29" s="235">
        <v>76142</v>
      </c>
      <c r="E29" s="56">
        <v>10000</v>
      </c>
      <c r="F29" s="177">
        <f t="shared" si="2"/>
        <v>0</v>
      </c>
      <c r="G29" s="173"/>
      <c r="H29" s="178"/>
      <c r="I29" s="179"/>
      <c r="J29" s="179"/>
      <c r="K29" s="179"/>
      <c r="L29" s="179"/>
      <c r="M29" s="179"/>
      <c r="N29" s="179"/>
      <c r="O29" s="179"/>
      <c r="P29" s="179"/>
      <c r="Q29" s="180"/>
    </row>
    <row r="30" spans="1:17" ht="12.75">
      <c r="A30" s="5" t="s">
        <v>252</v>
      </c>
      <c r="B30" s="5" t="s">
        <v>526</v>
      </c>
      <c r="C30" s="5" t="s">
        <v>275</v>
      </c>
      <c r="D30" s="235">
        <v>76153</v>
      </c>
      <c r="E30" s="56">
        <v>7370</v>
      </c>
      <c r="F30" s="177">
        <f t="shared" si="2"/>
        <v>0</v>
      </c>
      <c r="G30" s="173"/>
      <c r="H30" s="178"/>
      <c r="I30" s="181"/>
      <c r="J30" s="179"/>
      <c r="K30" s="179"/>
      <c r="L30" s="179"/>
      <c r="M30" s="179"/>
      <c r="N30" s="179"/>
      <c r="O30" s="179"/>
      <c r="P30" s="179"/>
      <c r="Q30" s="180"/>
    </row>
    <row r="31" spans="1:17" ht="12.75">
      <c r="A31" s="5" t="s">
        <v>253</v>
      </c>
      <c r="B31" s="5" t="s">
        <v>526</v>
      </c>
      <c r="C31" s="5" t="s">
        <v>276</v>
      </c>
      <c r="D31" s="235">
        <v>75638</v>
      </c>
      <c r="E31" s="56">
        <v>7140</v>
      </c>
      <c r="F31" s="177">
        <f t="shared" si="2"/>
        <v>0</v>
      </c>
      <c r="G31" s="173"/>
      <c r="H31" s="182"/>
      <c r="I31" s="183"/>
      <c r="J31" s="179"/>
      <c r="K31" s="179"/>
      <c r="L31" s="179"/>
      <c r="M31" s="179"/>
      <c r="N31" s="179"/>
      <c r="O31" s="179"/>
      <c r="P31" s="179"/>
      <c r="Q31" s="180"/>
    </row>
    <row r="32" spans="1:17" ht="12.75">
      <c r="A32" s="5" t="s">
        <v>254</v>
      </c>
      <c r="B32" s="5" t="s">
        <v>526</v>
      </c>
      <c r="C32" s="5" t="s">
        <v>277</v>
      </c>
      <c r="D32" s="235">
        <v>353593</v>
      </c>
      <c r="E32" s="56">
        <v>1890</v>
      </c>
      <c r="F32" s="177">
        <f t="shared" si="2"/>
        <v>0</v>
      </c>
      <c r="G32" s="173"/>
      <c r="H32" s="178"/>
      <c r="I32" s="175"/>
      <c r="J32" s="179"/>
      <c r="K32" s="179"/>
      <c r="L32" s="179"/>
      <c r="M32" s="179"/>
      <c r="N32" s="179"/>
      <c r="O32" s="179"/>
      <c r="P32" s="179"/>
      <c r="Q32" s="180"/>
    </row>
    <row r="33" spans="1:17" ht="12.75">
      <c r="A33" s="5" t="s">
        <v>255</v>
      </c>
      <c r="B33" s="5" t="s">
        <v>526</v>
      </c>
      <c r="C33" s="5" t="s">
        <v>278</v>
      </c>
      <c r="D33" s="235">
        <v>124732</v>
      </c>
      <c r="E33" s="56">
        <v>1640</v>
      </c>
      <c r="F33" s="177">
        <f t="shared" si="2"/>
        <v>0</v>
      </c>
      <c r="G33" s="173"/>
      <c r="H33" s="178"/>
      <c r="I33" s="179"/>
      <c r="J33" s="179"/>
      <c r="K33" s="179"/>
      <c r="L33" s="179"/>
      <c r="M33" s="179"/>
      <c r="N33" s="179"/>
      <c r="O33" s="179"/>
      <c r="P33" s="179"/>
      <c r="Q33" s="180"/>
    </row>
    <row r="34" spans="1:17" ht="12.75">
      <c r="A34" s="5" t="s">
        <v>256</v>
      </c>
      <c r="B34" s="5" t="s">
        <v>526</v>
      </c>
      <c r="C34" s="5" t="s">
        <v>279</v>
      </c>
      <c r="D34" s="235">
        <v>56235</v>
      </c>
      <c r="E34" s="56">
        <v>1400</v>
      </c>
      <c r="F34" s="177">
        <f t="shared" si="2"/>
        <v>0</v>
      </c>
      <c r="G34" s="173"/>
      <c r="H34" s="178"/>
      <c r="I34" s="179"/>
      <c r="J34" s="179"/>
      <c r="K34" s="179"/>
      <c r="L34" s="179"/>
      <c r="M34" s="179"/>
      <c r="N34" s="179"/>
      <c r="O34" s="179"/>
      <c r="P34" s="179"/>
      <c r="Q34" s="180"/>
    </row>
    <row r="35" spans="1:17" ht="12.75">
      <c r="A35" s="5" t="s">
        <v>257</v>
      </c>
      <c r="B35" s="5" t="s">
        <v>526</v>
      </c>
      <c r="C35" s="5" t="s">
        <v>280</v>
      </c>
      <c r="D35" s="235">
        <v>74839</v>
      </c>
      <c r="E35" s="55">
        <v>5</v>
      </c>
      <c r="F35" s="177">
        <f t="shared" si="2"/>
        <v>0</v>
      </c>
      <c r="G35" s="173"/>
      <c r="H35" s="178"/>
      <c r="I35" s="179"/>
      <c r="J35" s="179"/>
      <c r="K35" s="179"/>
      <c r="L35" s="179"/>
      <c r="M35" s="179"/>
      <c r="N35" s="179"/>
      <c r="O35" s="179"/>
      <c r="P35" s="179"/>
      <c r="Q35" s="180"/>
    </row>
    <row r="36" spans="1:17" ht="12.75">
      <c r="A36" s="5" t="s">
        <v>259</v>
      </c>
      <c r="B36" s="5" t="s">
        <v>526</v>
      </c>
      <c r="C36" s="5" t="s">
        <v>281</v>
      </c>
      <c r="D36" s="235">
        <v>71556</v>
      </c>
      <c r="E36" s="55">
        <v>146</v>
      </c>
      <c r="F36" s="177">
        <f t="shared" si="2"/>
        <v>0</v>
      </c>
      <c r="G36" s="173"/>
      <c r="H36" s="178"/>
      <c r="I36" s="179"/>
      <c r="J36" s="179"/>
      <c r="K36" s="179"/>
      <c r="L36" s="179"/>
      <c r="M36" s="179"/>
      <c r="N36" s="179"/>
      <c r="O36" s="179"/>
      <c r="P36" s="179"/>
      <c r="Q36" s="180"/>
    </row>
    <row r="37" spans="1:17" ht="12.75">
      <c r="A37" s="5" t="s">
        <v>248</v>
      </c>
      <c r="B37" s="5" t="s">
        <v>526</v>
      </c>
      <c r="C37" s="5" t="s">
        <v>282</v>
      </c>
      <c r="D37" s="235">
        <v>75456</v>
      </c>
      <c r="E37" s="56">
        <v>1810</v>
      </c>
      <c r="F37" s="177">
        <f t="shared" si="2"/>
        <v>0</v>
      </c>
      <c r="G37" s="173"/>
      <c r="H37" s="178"/>
      <c r="I37" s="179"/>
      <c r="J37" s="179"/>
      <c r="K37" s="179"/>
      <c r="L37" s="179"/>
      <c r="M37" s="179"/>
      <c r="N37" s="179"/>
      <c r="O37" s="179"/>
      <c r="P37" s="179"/>
      <c r="Q37" s="180"/>
    </row>
    <row r="38" spans="1:17" ht="12.75">
      <c r="A38" s="5" t="s">
        <v>260</v>
      </c>
      <c r="B38" s="5" t="s">
        <v>526</v>
      </c>
      <c r="C38" s="5" t="s">
        <v>283</v>
      </c>
      <c r="D38" s="235">
        <v>306832</v>
      </c>
      <c r="E38" s="55">
        <v>77</v>
      </c>
      <c r="F38" s="177">
        <f t="shared" si="2"/>
        <v>0</v>
      </c>
      <c r="G38" s="173"/>
      <c r="H38" s="178"/>
      <c r="I38" s="179"/>
      <c r="J38" s="179"/>
      <c r="K38" s="179"/>
      <c r="L38" s="179"/>
      <c r="M38" s="179"/>
      <c r="N38" s="179"/>
      <c r="O38" s="179"/>
      <c r="P38" s="179"/>
      <c r="Q38" s="180"/>
    </row>
    <row r="39" spans="1:17" ht="12.75">
      <c r="A39" s="5" t="s">
        <v>261</v>
      </c>
      <c r="B39" s="5" t="s">
        <v>526</v>
      </c>
      <c r="C39" s="5" t="s">
        <v>284</v>
      </c>
      <c r="D39" s="235">
        <v>2837890</v>
      </c>
      <c r="E39" s="55">
        <v>609</v>
      </c>
      <c r="F39" s="177">
        <f t="shared" si="2"/>
        <v>0</v>
      </c>
      <c r="G39" s="173"/>
      <c r="H39" s="178"/>
      <c r="I39" s="179"/>
      <c r="J39" s="179"/>
      <c r="K39" s="179"/>
      <c r="L39" s="179"/>
      <c r="M39" s="179"/>
      <c r="N39" s="179"/>
      <c r="O39" s="179"/>
      <c r="P39" s="179"/>
      <c r="Q39" s="180"/>
    </row>
    <row r="40" spans="1:17" ht="12.75">
      <c r="A40" s="5" t="s">
        <v>262</v>
      </c>
      <c r="B40" s="5" t="s">
        <v>526</v>
      </c>
      <c r="C40" s="5" t="s">
        <v>285</v>
      </c>
      <c r="D40" s="235">
        <v>1717006</v>
      </c>
      <c r="E40" s="55">
        <v>725</v>
      </c>
      <c r="F40" s="177">
        <f t="shared" si="2"/>
        <v>0</v>
      </c>
      <c r="G40" s="173"/>
      <c r="H40" s="178"/>
      <c r="I40" s="179"/>
      <c r="J40" s="179"/>
      <c r="K40" s="179"/>
      <c r="L40" s="179"/>
      <c r="M40" s="179"/>
      <c r="N40" s="179"/>
      <c r="O40" s="179"/>
      <c r="P40" s="179"/>
      <c r="Q40" s="180"/>
    </row>
    <row r="41" spans="1:17" ht="12.75">
      <c r="A41" s="5" t="s">
        <v>263</v>
      </c>
      <c r="B41" s="5" t="s">
        <v>526</v>
      </c>
      <c r="C41" s="5" t="s">
        <v>286</v>
      </c>
      <c r="D41" s="235">
        <v>75683</v>
      </c>
      <c r="E41" s="56">
        <v>2310</v>
      </c>
      <c r="F41" s="177">
        <f t="shared" si="2"/>
        <v>0</v>
      </c>
      <c r="G41" s="173"/>
      <c r="H41" s="178"/>
      <c r="I41" s="179"/>
      <c r="J41" s="179"/>
      <c r="K41" s="179"/>
      <c r="L41" s="179"/>
      <c r="M41" s="179"/>
      <c r="N41" s="179"/>
      <c r="O41" s="179"/>
      <c r="P41" s="179"/>
      <c r="Q41" s="180"/>
    </row>
    <row r="42" spans="1:17" ht="12.75">
      <c r="A42" s="5" t="s">
        <v>264</v>
      </c>
      <c r="B42" s="5" t="s">
        <v>526</v>
      </c>
      <c r="C42" s="5" t="s">
        <v>287</v>
      </c>
      <c r="D42" s="235">
        <v>422560</v>
      </c>
      <c r="E42" s="55">
        <v>122</v>
      </c>
      <c r="F42" s="177">
        <f t="shared" si="2"/>
        <v>0</v>
      </c>
      <c r="G42" s="173"/>
      <c r="H42" s="178"/>
      <c r="I42" s="179"/>
      <c r="J42" s="179"/>
      <c r="K42" s="179"/>
      <c r="L42" s="179"/>
      <c r="M42" s="179"/>
      <c r="N42" s="179"/>
      <c r="O42" s="179"/>
      <c r="P42" s="179"/>
      <c r="Q42" s="180"/>
    </row>
    <row r="43" spans="1:17" ht="12.75">
      <c r="A43" s="5" t="s">
        <v>265</v>
      </c>
      <c r="B43" s="5" t="s">
        <v>526</v>
      </c>
      <c r="C43" s="5" t="s">
        <v>288</v>
      </c>
      <c r="D43" s="235">
        <v>507551</v>
      </c>
      <c r="E43" s="55">
        <v>595</v>
      </c>
      <c r="F43" s="177">
        <f t="shared" si="2"/>
        <v>0</v>
      </c>
      <c r="G43" s="173"/>
      <c r="H43" s="178"/>
      <c r="I43" s="179"/>
      <c r="J43" s="179"/>
      <c r="K43" s="179"/>
      <c r="L43" s="179"/>
      <c r="M43" s="179"/>
      <c r="N43" s="179"/>
      <c r="O43" s="179"/>
      <c r="P43" s="179"/>
      <c r="Q43" s="180"/>
    </row>
    <row r="44" spans="1:17" ht="12.75">
      <c r="A44" s="5" t="s">
        <v>505</v>
      </c>
      <c r="B44" s="5" t="s">
        <v>506</v>
      </c>
      <c r="C44" s="5" t="s">
        <v>296</v>
      </c>
      <c r="D44" s="235">
        <v>75467</v>
      </c>
      <c r="E44" s="56">
        <v>11700</v>
      </c>
      <c r="F44" s="177">
        <f t="shared" si="2"/>
        <v>0</v>
      </c>
      <c r="G44" s="173"/>
      <c r="H44" s="178"/>
      <c r="I44" s="179"/>
      <c r="J44" s="179"/>
      <c r="K44" s="179"/>
      <c r="L44" s="179"/>
      <c r="M44" s="179"/>
      <c r="N44" s="179"/>
      <c r="O44" s="179"/>
      <c r="P44" s="179"/>
      <c r="Q44" s="180"/>
    </row>
    <row r="45" spans="1:17" ht="12.75">
      <c r="A45" s="5" t="s">
        <v>289</v>
      </c>
      <c r="B45" s="5" t="s">
        <v>507</v>
      </c>
      <c r="C45" s="5" t="s">
        <v>297</v>
      </c>
      <c r="D45" s="235">
        <v>75105</v>
      </c>
      <c r="E45" s="55">
        <v>650</v>
      </c>
      <c r="F45" s="177">
        <f t="shared" si="2"/>
        <v>0</v>
      </c>
      <c r="G45" s="173"/>
      <c r="H45" s="178"/>
      <c r="I45" s="179"/>
      <c r="J45" s="179"/>
      <c r="K45" s="179"/>
      <c r="L45" s="179"/>
      <c r="M45" s="179"/>
      <c r="N45" s="179"/>
      <c r="O45" s="179"/>
      <c r="P45" s="179"/>
      <c r="Q45" s="180"/>
    </row>
    <row r="46" spans="1:17" ht="12.75">
      <c r="A46" s="5" t="s">
        <v>216</v>
      </c>
      <c r="B46" s="5" t="s">
        <v>506</v>
      </c>
      <c r="C46" s="5" t="s">
        <v>298</v>
      </c>
      <c r="D46" s="235">
        <v>354336</v>
      </c>
      <c r="E46" s="56">
        <v>2800</v>
      </c>
      <c r="F46" s="177">
        <f t="shared" si="2"/>
        <v>0</v>
      </c>
      <c r="G46" s="173"/>
      <c r="H46" s="178"/>
      <c r="I46" s="179"/>
      <c r="J46" s="179"/>
      <c r="K46" s="179"/>
      <c r="L46" s="179"/>
      <c r="M46" s="179"/>
      <c r="N46" s="179"/>
      <c r="O46" s="179"/>
      <c r="P46" s="179"/>
      <c r="Q46" s="180"/>
    </row>
    <row r="47" spans="1:17" ht="12.75">
      <c r="A47" s="5" t="s">
        <v>217</v>
      </c>
      <c r="B47" s="5" t="s">
        <v>506</v>
      </c>
      <c r="C47" s="5" t="s">
        <v>299</v>
      </c>
      <c r="D47" s="235">
        <v>811972</v>
      </c>
      <c r="E47" s="56">
        <v>1300</v>
      </c>
      <c r="F47" s="177">
        <f t="shared" si="2"/>
        <v>0</v>
      </c>
      <c r="G47" s="173"/>
      <c r="H47" s="178"/>
      <c r="I47" s="179"/>
      <c r="J47" s="179"/>
      <c r="K47" s="179"/>
      <c r="L47" s="179"/>
      <c r="M47" s="179"/>
      <c r="N47" s="179"/>
      <c r="O47" s="179"/>
      <c r="P47" s="179"/>
      <c r="Q47" s="180"/>
    </row>
    <row r="48" spans="1:17" ht="12.75">
      <c r="A48" s="5" t="s">
        <v>240</v>
      </c>
      <c r="B48" s="5" t="s">
        <v>506</v>
      </c>
      <c r="C48" s="5" t="s">
        <v>300</v>
      </c>
      <c r="D48" s="235">
        <v>420462</v>
      </c>
      <c r="E48" s="56">
        <v>3800</v>
      </c>
      <c r="F48" s="177">
        <f t="shared" si="2"/>
        <v>0</v>
      </c>
      <c r="G48" s="173"/>
      <c r="H48" s="178"/>
      <c r="I48" s="179"/>
      <c r="J48" s="179"/>
      <c r="K48" s="179"/>
      <c r="L48" s="179"/>
      <c r="M48" s="179"/>
      <c r="N48" s="179"/>
      <c r="O48" s="179"/>
      <c r="P48" s="179"/>
      <c r="Q48" s="180"/>
    </row>
    <row r="49" spans="1:17" ht="12.75">
      <c r="A49" s="5" t="s">
        <v>241</v>
      </c>
      <c r="B49" s="5" t="s">
        <v>506</v>
      </c>
      <c r="C49" s="5" t="s">
        <v>301</v>
      </c>
      <c r="D49" s="235">
        <v>75376</v>
      </c>
      <c r="E49" s="55">
        <v>140</v>
      </c>
      <c r="F49" s="177">
        <f t="shared" si="2"/>
        <v>0</v>
      </c>
      <c r="G49" s="173"/>
      <c r="H49" s="178"/>
      <c r="I49" s="179"/>
      <c r="J49" s="179"/>
      <c r="K49" s="179"/>
      <c r="L49" s="179"/>
      <c r="M49" s="179"/>
      <c r="N49" s="179"/>
      <c r="O49" s="179"/>
      <c r="P49" s="179"/>
      <c r="Q49" s="180"/>
    </row>
    <row r="50" spans="1:17" ht="12.75">
      <c r="A50" s="5" t="s">
        <v>242</v>
      </c>
      <c r="B50" s="5" t="s">
        <v>506</v>
      </c>
      <c r="C50" s="5" t="s">
        <v>302</v>
      </c>
      <c r="D50" s="235">
        <v>431890</v>
      </c>
      <c r="E50" s="56">
        <v>2900</v>
      </c>
      <c r="F50" s="177">
        <f t="shared" si="2"/>
        <v>0</v>
      </c>
      <c r="G50" s="173"/>
      <c r="H50" s="178"/>
      <c r="I50" s="179"/>
      <c r="J50" s="179"/>
      <c r="K50" s="179"/>
      <c r="L50" s="179"/>
      <c r="M50" s="179"/>
      <c r="N50" s="179"/>
      <c r="O50" s="179"/>
      <c r="P50" s="179"/>
      <c r="Q50" s="180"/>
    </row>
    <row r="51" spans="1:17" ht="12.75">
      <c r="A51" s="5" t="s">
        <v>243</v>
      </c>
      <c r="B51" s="5" t="s">
        <v>506</v>
      </c>
      <c r="C51" s="5" t="s">
        <v>303</v>
      </c>
      <c r="D51" s="235">
        <v>690391</v>
      </c>
      <c r="E51" s="56">
        <v>6300</v>
      </c>
      <c r="F51" s="177">
        <f t="shared" si="2"/>
        <v>0</v>
      </c>
      <c r="G51" s="173"/>
      <c r="H51" s="178"/>
      <c r="I51" s="179"/>
      <c r="J51" s="179"/>
      <c r="K51" s="179"/>
      <c r="L51" s="179"/>
      <c r="M51" s="179"/>
      <c r="N51" s="179"/>
      <c r="O51" s="179"/>
      <c r="P51" s="179"/>
      <c r="Q51" s="180"/>
    </row>
    <row r="52" spans="1:17" ht="12.75">
      <c r="A52" s="5" t="s">
        <v>290</v>
      </c>
      <c r="B52" s="5" t="s">
        <v>527</v>
      </c>
      <c r="C52" s="5" t="s">
        <v>304</v>
      </c>
      <c r="D52" s="235">
        <v>460731</v>
      </c>
      <c r="E52" s="55">
        <v>1030</v>
      </c>
      <c r="F52" s="177">
        <f t="shared" si="2"/>
        <v>0</v>
      </c>
      <c r="G52" s="173"/>
      <c r="H52" s="178"/>
      <c r="I52" s="179"/>
      <c r="J52" s="179"/>
      <c r="K52" s="179"/>
      <c r="L52" s="179"/>
      <c r="M52" s="179"/>
      <c r="N52" s="179"/>
      <c r="O52" s="179"/>
      <c r="P52" s="179"/>
      <c r="Q52" s="180"/>
    </row>
    <row r="53" spans="1:17" ht="12.75">
      <c r="A53" s="5" t="s">
        <v>291</v>
      </c>
      <c r="B53" s="5" t="s">
        <v>527</v>
      </c>
      <c r="C53" s="5" t="s">
        <v>305</v>
      </c>
      <c r="D53" s="235">
        <v>406586</v>
      </c>
      <c r="E53" s="55">
        <v>794</v>
      </c>
      <c r="F53" s="177">
        <f t="shared" si="2"/>
        <v>0</v>
      </c>
      <c r="G53" s="173"/>
      <c r="H53" s="178"/>
      <c r="I53" s="179"/>
      <c r="J53" s="179"/>
      <c r="K53" s="179"/>
      <c r="L53" s="179"/>
      <c r="M53" s="179"/>
      <c r="N53" s="179"/>
      <c r="O53" s="179"/>
      <c r="P53" s="179"/>
      <c r="Q53" s="180"/>
    </row>
    <row r="54" spans="1:17" ht="12.75">
      <c r="A54" s="5" t="s">
        <v>292</v>
      </c>
      <c r="B54" s="5" t="s">
        <v>506</v>
      </c>
      <c r="C54" s="5" t="s">
        <v>306</v>
      </c>
      <c r="D54" s="235">
        <v>138495428</v>
      </c>
      <c r="E54" s="56">
        <v>1300</v>
      </c>
      <c r="F54" s="177">
        <f t="shared" si="2"/>
        <v>0</v>
      </c>
      <c r="G54" s="173"/>
      <c r="H54" s="178"/>
      <c r="I54" s="179"/>
      <c r="J54" s="179"/>
      <c r="K54" s="179"/>
      <c r="L54" s="179"/>
      <c r="M54" s="179"/>
      <c r="N54" s="179"/>
      <c r="O54" s="179"/>
      <c r="P54" s="179"/>
      <c r="Q54" s="180"/>
    </row>
    <row r="55" spans="1:17" ht="12.75">
      <c r="A55" s="5" t="s">
        <v>508</v>
      </c>
      <c r="B55" s="5" t="s">
        <v>506</v>
      </c>
      <c r="C55" s="5" t="s">
        <v>307</v>
      </c>
      <c r="D55" s="235">
        <v>2551624</v>
      </c>
      <c r="E55" s="56">
        <v>23900</v>
      </c>
      <c r="F55" s="177">
        <f t="shared" si="2"/>
        <v>0</v>
      </c>
      <c r="G55" s="173"/>
      <c r="H55" s="178"/>
      <c r="I55" s="179"/>
      <c r="J55" s="179"/>
      <c r="K55" s="179"/>
      <c r="L55" s="179"/>
      <c r="M55" s="179"/>
      <c r="N55" s="179"/>
      <c r="O55" s="179"/>
      <c r="P55" s="179"/>
      <c r="Q55" s="180"/>
    </row>
    <row r="56" spans="1:17" ht="12.75">
      <c r="A56" s="5" t="s">
        <v>363</v>
      </c>
      <c r="B56" s="5" t="s">
        <v>506</v>
      </c>
      <c r="C56" s="5" t="s">
        <v>308</v>
      </c>
      <c r="D56" s="235">
        <v>7783542</v>
      </c>
      <c r="E56" s="56">
        <v>17200</v>
      </c>
      <c r="F56" s="177">
        <f t="shared" si="2"/>
        <v>0</v>
      </c>
      <c r="G56" s="173"/>
      <c r="H56" s="178"/>
      <c r="I56" s="179"/>
      <c r="J56" s="179"/>
      <c r="K56" s="179"/>
      <c r="L56" s="179"/>
      <c r="M56" s="179"/>
      <c r="N56" s="179"/>
      <c r="O56" s="179"/>
      <c r="P56" s="179"/>
      <c r="Q56" s="180"/>
    </row>
    <row r="57" spans="1:17" ht="12.75">
      <c r="A57" s="5" t="s">
        <v>293</v>
      </c>
      <c r="B57" s="5" t="s">
        <v>506</v>
      </c>
      <c r="C57" s="5" t="s">
        <v>309</v>
      </c>
      <c r="D57" s="235">
        <v>75730</v>
      </c>
      <c r="E57" s="56">
        <v>6500</v>
      </c>
      <c r="F57" s="177">
        <f t="shared" si="2"/>
        <v>0</v>
      </c>
      <c r="G57" s="173"/>
      <c r="H57" s="178"/>
      <c r="I57" s="179"/>
      <c r="J57" s="179"/>
      <c r="K57" s="179"/>
      <c r="L57" s="179"/>
      <c r="M57" s="179"/>
      <c r="N57" s="179"/>
      <c r="O57" s="179"/>
      <c r="P57" s="179"/>
      <c r="Q57" s="180"/>
    </row>
    <row r="58" spans="1:17" ht="12.75">
      <c r="A58" s="5" t="s">
        <v>294</v>
      </c>
      <c r="B58" s="5" t="s">
        <v>506</v>
      </c>
      <c r="C58" s="5" t="s">
        <v>310</v>
      </c>
      <c r="D58" s="235">
        <v>76164</v>
      </c>
      <c r="E58" s="56">
        <v>9200</v>
      </c>
      <c r="F58" s="177">
        <f t="shared" si="2"/>
        <v>0</v>
      </c>
      <c r="G58" s="173"/>
      <c r="H58" s="178"/>
      <c r="I58" s="179"/>
      <c r="J58" s="179"/>
      <c r="K58" s="179"/>
      <c r="L58" s="179"/>
      <c r="M58" s="179"/>
      <c r="N58" s="179"/>
      <c r="O58" s="179"/>
      <c r="P58" s="179"/>
      <c r="Q58" s="180"/>
    </row>
    <row r="59" spans="1:17" ht="12.75">
      <c r="A59" s="5" t="s">
        <v>311</v>
      </c>
      <c r="B59" s="5" t="s">
        <v>527</v>
      </c>
      <c r="C59" s="5" t="s">
        <v>331</v>
      </c>
      <c r="D59" s="235">
        <v>76197</v>
      </c>
      <c r="E59" s="56">
        <v>8830</v>
      </c>
      <c r="F59" s="177">
        <f t="shared" si="2"/>
        <v>0</v>
      </c>
      <c r="G59" s="173"/>
      <c r="H59" s="178"/>
      <c r="I59" s="179"/>
      <c r="J59" s="179"/>
      <c r="K59" s="179"/>
      <c r="L59" s="179"/>
      <c r="M59" s="179"/>
      <c r="N59" s="179"/>
      <c r="O59" s="179"/>
      <c r="P59" s="179"/>
      <c r="Q59" s="180"/>
    </row>
    <row r="60" spans="1:17" ht="12.75">
      <c r="A60" s="5" t="s">
        <v>312</v>
      </c>
      <c r="B60" s="5" t="s">
        <v>527</v>
      </c>
      <c r="C60" s="5" t="s">
        <v>332</v>
      </c>
      <c r="D60" s="235">
        <v>115253</v>
      </c>
      <c r="E60" s="56">
        <v>10300</v>
      </c>
      <c r="F60" s="177">
        <f t="shared" si="2"/>
        <v>0</v>
      </c>
      <c r="G60" s="173"/>
      <c r="H60" s="178"/>
      <c r="I60" s="179"/>
      <c r="J60" s="179"/>
      <c r="K60" s="179"/>
      <c r="L60" s="179"/>
      <c r="M60" s="179"/>
      <c r="N60" s="179"/>
      <c r="O60" s="179"/>
      <c r="P60" s="179"/>
      <c r="Q60" s="180"/>
    </row>
    <row r="61" spans="1:17" ht="12.75">
      <c r="A61" s="5" t="s">
        <v>313</v>
      </c>
      <c r="B61" s="5" t="s">
        <v>506</v>
      </c>
      <c r="C61" s="5" t="s">
        <v>333</v>
      </c>
      <c r="D61" s="235">
        <v>355259</v>
      </c>
      <c r="E61" s="56">
        <v>7000</v>
      </c>
      <c r="F61" s="177">
        <f t="shared" si="2"/>
        <v>0</v>
      </c>
      <c r="G61" s="173"/>
      <c r="H61" s="178"/>
      <c r="I61" s="179"/>
      <c r="J61" s="179"/>
      <c r="K61" s="179"/>
      <c r="L61" s="179"/>
      <c r="M61" s="179"/>
      <c r="N61" s="179"/>
      <c r="O61" s="179"/>
      <c r="P61" s="179"/>
      <c r="Q61" s="180"/>
    </row>
    <row r="62" spans="1:17" ht="12.75">
      <c r="A62" s="5" t="s">
        <v>314</v>
      </c>
      <c r="B62" s="5" t="s">
        <v>527</v>
      </c>
      <c r="C62" s="5" t="s">
        <v>334</v>
      </c>
      <c r="D62" s="235">
        <v>678262</v>
      </c>
      <c r="E62" s="56">
        <v>9160</v>
      </c>
      <c r="F62" s="177">
        <f t="shared" si="2"/>
        <v>0</v>
      </c>
      <c r="G62" s="173"/>
      <c r="H62" s="178"/>
      <c r="I62" s="179"/>
      <c r="J62" s="179"/>
      <c r="K62" s="179"/>
      <c r="L62" s="179"/>
      <c r="M62" s="179"/>
      <c r="N62" s="179"/>
      <c r="O62" s="179"/>
      <c r="P62" s="179"/>
      <c r="Q62" s="180"/>
    </row>
    <row r="63" spans="1:17" ht="12.75">
      <c r="A63" s="5" t="s">
        <v>315</v>
      </c>
      <c r="B63" s="5" t="s">
        <v>506</v>
      </c>
      <c r="C63" s="5" t="s">
        <v>335</v>
      </c>
      <c r="D63" s="235">
        <v>355420</v>
      </c>
      <c r="E63" s="56">
        <v>7400</v>
      </c>
      <c r="F63" s="177">
        <f t="shared" si="2"/>
        <v>0</v>
      </c>
      <c r="G63" s="173"/>
      <c r="H63" s="178"/>
      <c r="I63" s="179"/>
      <c r="J63" s="179"/>
      <c r="K63" s="179"/>
      <c r="L63" s="179"/>
      <c r="M63" s="179"/>
      <c r="N63" s="179"/>
      <c r="O63" s="179"/>
      <c r="P63" s="179"/>
      <c r="Q63" s="180"/>
    </row>
    <row r="64" spans="1:17" ht="12.75">
      <c r="A64" s="5" t="s">
        <v>316</v>
      </c>
      <c r="B64" s="5" t="s">
        <v>527</v>
      </c>
      <c r="C64" s="5" t="s">
        <v>336</v>
      </c>
      <c r="D64" s="235">
        <v>306945</v>
      </c>
      <c r="E64" s="56">
        <v>7500</v>
      </c>
      <c r="F64" s="177">
        <f t="shared" si="2"/>
        <v>0</v>
      </c>
      <c r="G64" s="173"/>
      <c r="H64" s="178"/>
      <c r="I64" s="179"/>
      <c r="J64" s="179"/>
      <c r="K64" s="179"/>
      <c r="L64" s="179"/>
      <c r="M64" s="179"/>
      <c r="N64" s="179"/>
      <c r="O64" s="179"/>
      <c r="P64" s="179"/>
      <c r="Q64" s="180"/>
    </row>
    <row r="65" spans="1:17" ht="12.75">
      <c r="A65" s="54" t="s">
        <v>356</v>
      </c>
      <c r="B65" s="54" t="s">
        <v>527</v>
      </c>
      <c r="C65" s="5" t="s">
        <v>337</v>
      </c>
      <c r="D65" s="235">
        <v>373808</v>
      </c>
      <c r="E65" s="56">
        <v>17700</v>
      </c>
      <c r="F65" s="177">
        <f t="shared" si="2"/>
        <v>0</v>
      </c>
      <c r="G65" s="173"/>
      <c r="H65" s="178"/>
      <c r="I65" s="179"/>
      <c r="J65" s="179"/>
      <c r="K65" s="179"/>
      <c r="L65" s="179"/>
      <c r="M65" s="179"/>
      <c r="N65" s="179"/>
      <c r="O65" s="179"/>
      <c r="P65" s="179"/>
      <c r="Q65" s="180"/>
    </row>
    <row r="66" spans="1:17" ht="12.75">
      <c r="A66" s="5" t="s">
        <v>317</v>
      </c>
      <c r="B66" s="5" t="s">
        <v>506</v>
      </c>
      <c r="C66" s="5" t="s">
        <v>338</v>
      </c>
      <c r="D66" s="235">
        <v>3822682</v>
      </c>
      <c r="E66" s="56">
        <v>14900</v>
      </c>
      <c r="F66" s="177">
        <f t="shared" si="2"/>
        <v>0</v>
      </c>
      <c r="G66" s="173"/>
      <c r="H66" s="178"/>
      <c r="I66" s="179"/>
      <c r="J66" s="179"/>
      <c r="K66" s="179"/>
      <c r="L66" s="179"/>
      <c r="M66" s="179"/>
      <c r="N66" s="179"/>
      <c r="O66" s="179"/>
      <c r="P66" s="179"/>
      <c r="Q66" s="180"/>
    </row>
    <row r="67" spans="1:17" ht="12.75">
      <c r="A67" s="5" t="s">
        <v>318</v>
      </c>
      <c r="B67" s="5" t="s">
        <v>506</v>
      </c>
      <c r="C67" s="5" t="s">
        <v>339</v>
      </c>
      <c r="D67" s="235">
        <v>1691174</v>
      </c>
      <c r="E67" s="56">
        <v>6320</v>
      </c>
      <c r="F67" s="177">
        <f t="shared" si="2"/>
        <v>0</v>
      </c>
      <c r="G67" s="173"/>
      <c r="H67" s="178"/>
      <c r="I67" s="179"/>
      <c r="J67" s="179"/>
      <c r="K67" s="179"/>
      <c r="L67" s="179"/>
      <c r="M67" s="179"/>
      <c r="N67" s="179"/>
      <c r="O67" s="179"/>
      <c r="P67" s="179"/>
      <c r="Q67" s="180"/>
    </row>
    <row r="68" spans="1:17" ht="12.75">
      <c r="A68" s="5" t="s">
        <v>319</v>
      </c>
      <c r="B68" s="5" t="s">
        <v>506</v>
      </c>
      <c r="C68" s="5" t="s">
        <v>340</v>
      </c>
      <c r="D68" s="235">
        <v>421147</v>
      </c>
      <c r="E68" s="55">
        <v>756</v>
      </c>
      <c r="F68" s="177">
        <f t="shared" si="2"/>
        <v>0</v>
      </c>
      <c r="G68" s="173"/>
      <c r="H68" s="178"/>
      <c r="I68" s="179"/>
      <c r="J68" s="179"/>
      <c r="K68" s="179"/>
      <c r="L68" s="179"/>
      <c r="M68" s="179"/>
      <c r="N68" s="179"/>
      <c r="O68" s="179"/>
      <c r="P68" s="179"/>
      <c r="Q68" s="180"/>
    </row>
    <row r="69" spans="1:17" ht="12.75">
      <c r="A69" s="5" t="s">
        <v>320</v>
      </c>
      <c r="B69" s="5" t="s">
        <v>506</v>
      </c>
      <c r="C69" s="5" t="s">
        <v>341</v>
      </c>
      <c r="D69" s="235">
        <v>26675467</v>
      </c>
      <c r="E69" s="55">
        <v>350</v>
      </c>
      <c r="F69" s="177">
        <f t="shared" si="2"/>
        <v>0</v>
      </c>
      <c r="G69" s="173"/>
      <c r="H69" s="178"/>
      <c r="I69" s="179"/>
      <c r="J69" s="179"/>
      <c r="K69" s="179"/>
      <c r="L69" s="179"/>
      <c r="M69" s="179"/>
      <c r="N69" s="179"/>
      <c r="O69" s="179"/>
      <c r="P69" s="179"/>
      <c r="Q69" s="180"/>
    </row>
    <row r="70" spans="1:17" ht="12.75">
      <c r="A70" s="5" t="s">
        <v>321</v>
      </c>
      <c r="B70" s="5" t="s">
        <v>506</v>
      </c>
      <c r="C70" s="5" t="s">
        <v>342</v>
      </c>
      <c r="D70" s="235">
        <v>22410442</v>
      </c>
      <c r="E70" s="55">
        <v>708</v>
      </c>
      <c r="F70" s="177">
        <f t="shared" si="2"/>
        <v>0</v>
      </c>
      <c r="G70" s="173"/>
      <c r="H70" s="178"/>
      <c r="I70" s="179"/>
      <c r="J70" s="179"/>
      <c r="K70" s="179"/>
      <c r="L70" s="179"/>
      <c r="M70" s="179"/>
      <c r="N70" s="179"/>
      <c r="O70" s="179"/>
      <c r="P70" s="179"/>
      <c r="Q70" s="180"/>
    </row>
    <row r="71" spans="1:17" ht="12.75">
      <c r="A71" s="5" t="s">
        <v>322</v>
      </c>
      <c r="B71" s="5" t="s">
        <v>506</v>
      </c>
      <c r="C71" s="5" t="s">
        <v>343</v>
      </c>
      <c r="D71" s="235">
        <v>1885489</v>
      </c>
      <c r="E71" s="55">
        <v>659</v>
      </c>
      <c r="F71" s="177">
        <f t="shared" si="2"/>
        <v>0</v>
      </c>
      <c r="G71" s="173"/>
      <c r="H71" s="178"/>
      <c r="I71" s="179"/>
      <c r="J71" s="179"/>
      <c r="K71" s="179"/>
      <c r="L71" s="179"/>
      <c r="M71" s="179"/>
      <c r="N71" s="179"/>
      <c r="O71" s="179"/>
      <c r="P71" s="179"/>
      <c r="Q71" s="180"/>
    </row>
    <row r="72" spans="1:17" ht="12.75">
      <c r="A72" s="5" t="s">
        <v>323</v>
      </c>
      <c r="B72" s="5" t="s">
        <v>506</v>
      </c>
      <c r="C72" s="5" t="s">
        <v>342</v>
      </c>
      <c r="D72" s="235">
        <v>425887</v>
      </c>
      <c r="E72" s="55">
        <v>359</v>
      </c>
      <c r="F72" s="177">
        <f t="shared" si="2"/>
        <v>0</v>
      </c>
      <c r="G72" s="173"/>
      <c r="H72" s="178"/>
      <c r="I72" s="179"/>
      <c r="J72" s="179"/>
      <c r="K72" s="179"/>
      <c r="L72" s="179"/>
      <c r="M72" s="179"/>
      <c r="N72" s="179"/>
      <c r="O72" s="179"/>
      <c r="P72" s="179"/>
      <c r="Q72" s="180"/>
    </row>
    <row r="73" spans="1:17" ht="12.75">
      <c r="A73" s="5" t="s">
        <v>324</v>
      </c>
      <c r="B73" s="5" t="s">
        <v>506</v>
      </c>
      <c r="C73" s="5" t="s">
        <v>344</v>
      </c>
      <c r="D73" s="235">
        <v>28523866</v>
      </c>
      <c r="E73" s="55">
        <v>575</v>
      </c>
      <c r="F73" s="177">
        <f t="shared" si="2"/>
        <v>0</v>
      </c>
      <c r="G73" s="173"/>
      <c r="H73" s="178"/>
      <c r="I73" s="179"/>
      <c r="J73" s="179"/>
      <c r="K73" s="179"/>
      <c r="L73" s="179"/>
      <c r="M73" s="179"/>
      <c r="N73" s="179"/>
      <c r="O73" s="179"/>
      <c r="P73" s="179"/>
      <c r="Q73" s="180"/>
    </row>
    <row r="74" spans="1:17" ht="12.75">
      <c r="A74" s="5" t="s">
        <v>325</v>
      </c>
      <c r="B74" s="5" t="s">
        <v>506</v>
      </c>
      <c r="C74" s="5" t="s">
        <v>345</v>
      </c>
      <c r="D74" s="235">
        <v>406780</v>
      </c>
      <c r="E74" s="55">
        <v>580</v>
      </c>
      <c r="F74" s="177">
        <f t="shared" si="2"/>
        <v>0</v>
      </c>
      <c r="G74" s="173"/>
      <c r="H74" s="178"/>
      <c r="I74" s="179"/>
      <c r="J74" s="179"/>
      <c r="K74" s="179"/>
      <c r="L74" s="179"/>
      <c r="M74" s="179"/>
      <c r="N74" s="179"/>
      <c r="O74" s="179"/>
      <c r="P74" s="179"/>
      <c r="Q74" s="180"/>
    </row>
    <row r="75" spans="1:17" ht="12.75">
      <c r="A75" s="5" t="s">
        <v>326</v>
      </c>
      <c r="B75" s="5" t="s">
        <v>506</v>
      </c>
      <c r="C75" s="5" t="s">
        <v>346</v>
      </c>
      <c r="D75" s="235"/>
      <c r="E75" s="55">
        <v>110</v>
      </c>
      <c r="F75" s="177">
        <f t="shared" si="2"/>
        <v>0</v>
      </c>
      <c r="G75" s="173"/>
      <c r="H75" s="178"/>
      <c r="I75" s="179"/>
      <c r="J75" s="179"/>
      <c r="K75" s="179"/>
      <c r="L75" s="179"/>
      <c r="M75" s="179"/>
      <c r="N75" s="179"/>
      <c r="O75" s="179"/>
      <c r="P75" s="179"/>
      <c r="Q75" s="180"/>
    </row>
    <row r="76" spans="1:17" ht="12.75">
      <c r="A76" s="5" t="s">
        <v>357</v>
      </c>
      <c r="B76" s="5" t="s">
        <v>506</v>
      </c>
      <c r="C76" s="5" t="s">
        <v>347</v>
      </c>
      <c r="D76" s="235">
        <v>163702076</v>
      </c>
      <c r="E76" s="55">
        <v>297</v>
      </c>
      <c r="F76" s="177">
        <f t="shared" si="2"/>
        <v>0</v>
      </c>
      <c r="G76" s="173"/>
      <c r="H76" s="178"/>
      <c r="I76" s="179"/>
      <c r="J76" s="179"/>
      <c r="K76" s="179"/>
      <c r="L76" s="179"/>
      <c r="M76" s="179"/>
      <c r="N76" s="179"/>
      <c r="O76" s="179"/>
      <c r="P76" s="179"/>
      <c r="Q76" s="180"/>
    </row>
    <row r="77" spans="1:17" ht="12.75">
      <c r="A77" s="5" t="s">
        <v>358</v>
      </c>
      <c r="B77" s="5" t="s">
        <v>506</v>
      </c>
      <c r="C77" s="5" t="s">
        <v>348</v>
      </c>
      <c r="D77" s="235">
        <v>163702054</v>
      </c>
      <c r="E77" s="55">
        <v>59</v>
      </c>
      <c r="F77" s="177">
        <f t="shared" si="2"/>
        <v>0</v>
      </c>
      <c r="G77" s="173"/>
      <c r="H77" s="178"/>
      <c r="I77" s="179"/>
      <c r="J77" s="179"/>
      <c r="K77" s="179"/>
      <c r="L77" s="179"/>
      <c r="M77" s="179"/>
      <c r="N77" s="179"/>
      <c r="O77" s="179"/>
      <c r="P77" s="179"/>
      <c r="Q77" s="180"/>
    </row>
    <row r="78" spans="1:17" ht="12.75">
      <c r="A78" s="5" t="s">
        <v>359</v>
      </c>
      <c r="B78" s="5" t="s">
        <v>506</v>
      </c>
      <c r="C78" s="5" t="s">
        <v>349</v>
      </c>
      <c r="D78" s="235"/>
      <c r="E78" s="56">
        <v>1870</v>
      </c>
      <c r="F78" s="177">
        <f t="shared" si="2"/>
        <v>0</v>
      </c>
      <c r="G78" s="173"/>
      <c r="H78" s="178"/>
      <c r="I78" s="179"/>
      <c r="J78" s="179"/>
      <c r="K78" s="179"/>
      <c r="L78" s="179"/>
      <c r="M78" s="179"/>
      <c r="N78" s="179"/>
      <c r="O78" s="179"/>
      <c r="P78" s="179"/>
      <c r="Q78" s="180"/>
    </row>
    <row r="79" spans="1:17" ht="12.75">
      <c r="A79" s="5" t="s">
        <v>360</v>
      </c>
      <c r="B79" s="5" t="s">
        <v>506</v>
      </c>
      <c r="C79" s="5" t="s">
        <v>350</v>
      </c>
      <c r="D79" s="235"/>
      <c r="E79" s="56">
        <v>2800</v>
      </c>
      <c r="F79" s="177">
        <f t="shared" si="2"/>
        <v>0</v>
      </c>
      <c r="G79" s="173"/>
      <c r="H79" s="178"/>
      <c r="I79" s="179"/>
      <c r="J79" s="179"/>
      <c r="K79" s="179"/>
      <c r="L79" s="179"/>
      <c r="M79" s="179"/>
      <c r="N79" s="179"/>
      <c r="O79" s="179"/>
      <c r="P79" s="179"/>
      <c r="Q79" s="180"/>
    </row>
    <row r="80" spans="1:17" ht="12.75">
      <c r="A80" s="5" t="s">
        <v>361</v>
      </c>
      <c r="B80" s="5" t="s">
        <v>506</v>
      </c>
      <c r="C80" s="5" t="s">
        <v>351</v>
      </c>
      <c r="D80" s="235"/>
      <c r="E80" s="56">
        <v>1500</v>
      </c>
      <c r="F80" s="177">
        <f t="shared" si="2"/>
        <v>0</v>
      </c>
      <c r="G80" s="173"/>
      <c r="H80" s="178"/>
      <c r="I80" s="179"/>
      <c r="J80" s="179"/>
      <c r="K80" s="179"/>
      <c r="L80" s="179"/>
      <c r="M80" s="179"/>
      <c r="N80" s="179"/>
      <c r="O80" s="179"/>
      <c r="P80" s="179"/>
      <c r="Q80" s="180"/>
    </row>
    <row r="81" spans="1:17" ht="12.75">
      <c r="A81" s="5" t="s">
        <v>327</v>
      </c>
      <c r="B81" s="5" t="s">
        <v>506</v>
      </c>
      <c r="C81" s="5" t="s">
        <v>352</v>
      </c>
      <c r="D81" s="235"/>
      <c r="E81" s="56">
        <v>10300</v>
      </c>
      <c r="F81" s="177">
        <f t="shared" si="2"/>
        <v>0</v>
      </c>
      <c r="G81" s="173"/>
      <c r="H81" s="178"/>
      <c r="I81" s="179"/>
      <c r="J81" s="179"/>
      <c r="K81" s="179"/>
      <c r="L81" s="179"/>
      <c r="M81" s="179"/>
      <c r="N81" s="179"/>
      <c r="O81" s="179"/>
      <c r="P81" s="179"/>
      <c r="Q81" s="180"/>
    </row>
    <row r="82" spans="1:17" ht="12.75">
      <c r="A82" s="5" t="s">
        <v>328</v>
      </c>
      <c r="B82" s="5" t="s">
        <v>527</v>
      </c>
      <c r="C82" s="5" t="s">
        <v>353</v>
      </c>
      <c r="D82" s="235">
        <v>115106</v>
      </c>
      <c r="E82" s="56">
        <v>1</v>
      </c>
      <c r="F82" s="177">
        <f t="shared" si="2"/>
        <v>0</v>
      </c>
      <c r="G82" s="173"/>
      <c r="H82" s="178"/>
      <c r="I82" s="179"/>
      <c r="J82" s="179"/>
      <c r="K82" s="179"/>
      <c r="L82" s="179"/>
      <c r="M82" s="179"/>
      <c r="N82" s="179"/>
      <c r="O82" s="179"/>
      <c r="P82" s="179"/>
      <c r="Q82" s="180"/>
    </row>
    <row r="83" spans="1:17" ht="12.75">
      <c r="A83" s="5" t="s">
        <v>329</v>
      </c>
      <c r="B83" s="5" t="s">
        <v>527</v>
      </c>
      <c r="C83" s="5" t="s">
        <v>354</v>
      </c>
      <c r="D83" s="235">
        <v>75092</v>
      </c>
      <c r="E83" s="55">
        <v>8.7</v>
      </c>
      <c r="F83" s="177">
        <f t="shared" si="2"/>
        <v>0</v>
      </c>
      <c r="G83" s="173"/>
      <c r="H83" s="178"/>
      <c r="I83" s="179"/>
      <c r="J83" s="179"/>
      <c r="K83" s="179"/>
      <c r="L83" s="179"/>
      <c r="M83" s="179"/>
      <c r="N83" s="179"/>
      <c r="O83" s="179"/>
      <c r="P83" s="179"/>
      <c r="Q83" s="180"/>
    </row>
    <row r="84" spans="1:17" ht="12.75">
      <c r="A84" s="278" t="s">
        <v>330</v>
      </c>
      <c r="B84" s="278" t="s">
        <v>527</v>
      </c>
      <c r="C84" s="278" t="s">
        <v>355</v>
      </c>
      <c r="D84" s="279">
        <v>74873</v>
      </c>
      <c r="E84" s="280">
        <v>13</v>
      </c>
      <c r="F84" s="281">
        <f t="shared" si="2"/>
        <v>0</v>
      </c>
      <c r="G84" s="173"/>
      <c r="H84" s="178"/>
      <c r="I84" s="183"/>
      <c r="J84" s="183"/>
      <c r="K84" s="183"/>
      <c r="L84" s="183"/>
      <c r="M84" s="183"/>
      <c r="N84" s="183"/>
      <c r="O84" s="183"/>
      <c r="P84" s="183"/>
      <c r="Q84" s="183"/>
    </row>
    <row r="85" spans="1:17" ht="12.75">
      <c r="A85" s="282" t="s">
        <v>511</v>
      </c>
      <c r="B85" s="5" t="s">
        <v>510</v>
      </c>
      <c r="C85" s="5"/>
      <c r="D85" s="283">
        <v>2356629</v>
      </c>
      <c r="E85" s="284">
        <v>1540</v>
      </c>
      <c r="F85" s="281">
        <f t="shared" si="2"/>
        <v>0</v>
      </c>
      <c r="G85" s="173"/>
      <c r="H85" s="178"/>
      <c r="I85" s="183"/>
      <c r="J85" s="183"/>
      <c r="K85" s="183"/>
      <c r="L85" s="183"/>
      <c r="M85" s="183"/>
      <c r="N85" s="183"/>
      <c r="O85" s="183"/>
      <c r="P85" s="183"/>
      <c r="Q85" s="183"/>
    </row>
    <row r="86" spans="1:17" ht="12.75">
      <c r="A86" s="282" t="s">
        <v>512</v>
      </c>
      <c r="B86" s="5" t="s">
        <v>510</v>
      </c>
      <c r="C86" s="5"/>
      <c r="D86" s="283">
        <v>57041672</v>
      </c>
      <c r="E86" s="285">
        <v>989</v>
      </c>
      <c r="F86" s="281">
        <f t="shared" si="2"/>
        <v>0</v>
      </c>
      <c r="G86" s="173"/>
      <c r="H86" s="178"/>
      <c r="I86" s="183"/>
      <c r="J86" s="183"/>
      <c r="K86" s="183"/>
      <c r="L86" s="183"/>
      <c r="M86" s="183"/>
      <c r="N86" s="183"/>
      <c r="O86" s="183"/>
      <c r="P86" s="183"/>
      <c r="Q86" s="183"/>
    </row>
    <row r="87" spans="1:17" ht="12.75">
      <c r="A87" s="282" t="s">
        <v>513</v>
      </c>
      <c r="B87" s="5" t="s">
        <v>510</v>
      </c>
      <c r="C87" s="5"/>
      <c r="D87" s="283">
        <v>20193673</v>
      </c>
      <c r="E87" s="285">
        <v>487</v>
      </c>
      <c r="F87" s="281">
        <f aca="true" t="shared" si="3" ref="F87:F104">SUM(H87:Q87)</f>
        <v>0</v>
      </c>
      <c r="G87" s="173"/>
      <c r="H87" s="178"/>
      <c r="I87" s="183"/>
      <c r="J87" s="183"/>
      <c r="K87" s="183"/>
      <c r="L87" s="183"/>
      <c r="M87" s="183"/>
      <c r="N87" s="183"/>
      <c r="O87" s="183"/>
      <c r="P87" s="183"/>
      <c r="Q87" s="183"/>
    </row>
    <row r="88" spans="1:17" ht="12.75">
      <c r="A88" s="229" t="s">
        <v>514</v>
      </c>
      <c r="B88" s="5" t="s">
        <v>510</v>
      </c>
      <c r="C88" s="5"/>
      <c r="D88" s="283"/>
      <c r="E88" s="285">
        <v>286</v>
      </c>
      <c r="F88" s="281">
        <f t="shared" si="3"/>
        <v>0</v>
      </c>
      <c r="G88" s="173"/>
      <c r="H88" s="178"/>
      <c r="I88" s="183"/>
      <c r="J88" s="183"/>
      <c r="K88" s="183"/>
      <c r="L88" s="183"/>
      <c r="M88" s="183"/>
      <c r="N88" s="183"/>
      <c r="O88" s="183"/>
      <c r="P88" s="183"/>
      <c r="Q88" s="183"/>
    </row>
    <row r="89" spans="1:17" ht="12.75">
      <c r="A89" s="282" t="s">
        <v>515</v>
      </c>
      <c r="B89" s="5" t="s">
        <v>510</v>
      </c>
      <c r="C89" s="5"/>
      <c r="D89" s="283">
        <v>460435</v>
      </c>
      <c r="E89" s="285">
        <v>11</v>
      </c>
      <c r="F89" s="281">
        <f t="shared" si="3"/>
        <v>0</v>
      </c>
      <c r="G89" s="173"/>
      <c r="H89" s="178"/>
      <c r="I89" s="183"/>
      <c r="J89" s="183"/>
      <c r="K89" s="183"/>
      <c r="L89" s="183"/>
      <c r="M89" s="183"/>
      <c r="N89" s="183"/>
      <c r="O89" s="183"/>
      <c r="P89" s="183"/>
      <c r="Q89" s="183"/>
    </row>
    <row r="90" spans="1:17" ht="12.75">
      <c r="A90" s="229" t="s">
        <v>516</v>
      </c>
      <c r="B90" s="5" t="s">
        <v>510</v>
      </c>
      <c r="C90" s="5"/>
      <c r="D90" s="283">
        <v>67490362</v>
      </c>
      <c r="E90" s="285">
        <v>919</v>
      </c>
      <c r="F90" s="281">
        <f t="shared" si="3"/>
        <v>0</v>
      </c>
      <c r="G90" s="173"/>
      <c r="H90" s="178"/>
      <c r="I90" s="183"/>
      <c r="J90" s="183"/>
      <c r="K90" s="183"/>
      <c r="L90" s="183"/>
      <c r="M90" s="183"/>
      <c r="N90" s="183"/>
      <c r="O90" s="183"/>
      <c r="P90" s="183"/>
      <c r="Q90" s="183"/>
    </row>
    <row r="91" spans="1:17" ht="12.75">
      <c r="A91" s="282" t="s">
        <v>517</v>
      </c>
      <c r="B91" s="5" t="s">
        <v>510</v>
      </c>
      <c r="C91" s="5"/>
      <c r="D91" s="283">
        <v>156053</v>
      </c>
      <c r="E91" s="285">
        <v>552</v>
      </c>
      <c r="F91" s="281">
        <f t="shared" si="3"/>
        <v>0</v>
      </c>
      <c r="G91" s="173"/>
      <c r="H91" s="178"/>
      <c r="I91" s="183"/>
      <c r="J91" s="183"/>
      <c r="K91" s="183"/>
      <c r="L91" s="183"/>
      <c r="M91" s="183"/>
      <c r="N91" s="183"/>
      <c r="O91" s="183"/>
      <c r="P91" s="183"/>
      <c r="Q91" s="183"/>
    </row>
    <row r="92" spans="1:17" ht="12.75">
      <c r="A92" s="229" t="s">
        <v>518</v>
      </c>
      <c r="B92" s="5" t="s">
        <v>510</v>
      </c>
      <c r="C92" s="5"/>
      <c r="D92" s="283"/>
      <c r="E92" s="285">
        <v>374</v>
      </c>
      <c r="F92" s="281">
        <f t="shared" si="3"/>
        <v>0</v>
      </c>
      <c r="G92" s="173"/>
      <c r="H92" s="178"/>
      <c r="I92" s="183"/>
      <c r="J92" s="183"/>
      <c r="K92" s="183"/>
      <c r="L92" s="183"/>
      <c r="M92" s="183"/>
      <c r="N92" s="183"/>
      <c r="O92" s="183"/>
      <c r="P92" s="183"/>
      <c r="Q92" s="183"/>
    </row>
    <row r="93" spans="1:17" ht="12.75">
      <c r="A93" s="282" t="s">
        <v>519</v>
      </c>
      <c r="B93" s="5" t="s">
        <v>510</v>
      </c>
      <c r="C93" s="5"/>
      <c r="D93" s="283"/>
      <c r="E93" s="285">
        <v>330</v>
      </c>
      <c r="F93" s="281">
        <f t="shared" si="3"/>
        <v>0</v>
      </c>
      <c r="G93" s="173"/>
      <c r="H93" s="178"/>
      <c r="I93" s="183"/>
      <c r="J93" s="183"/>
      <c r="K93" s="183"/>
      <c r="L93" s="183"/>
      <c r="M93" s="183"/>
      <c r="N93" s="183"/>
      <c r="O93" s="183"/>
      <c r="P93" s="183"/>
      <c r="Q93" s="183"/>
    </row>
    <row r="94" spans="1:17" ht="12.75">
      <c r="A94" s="282" t="s">
        <v>520</v>
      </c>
      <c r="B94" s="5" t="s">
        <v>510</v>
      </c>
      <c r="C94" s="5"/>
      <c r="D94" s="283">
        <v>512516</v>
      </c>
      <c r="E94" s="285">
        <v>540</v>
      </c>
      <c r="F94" s="281">
        <f t="shared" si="3"/>
        <v>0</v>
      </c>
      <c r="G94" s="173"/>
      <c r="H94" s="178"/>
      <c r="I94" s="183"/>
      <c r="J94" s="183"/>
      <c r="K94" s="183"/>
      <c r="L94" s="183"/>
      <c r="M94" s="183"/>
      <c r="N94" s="183"/>
      <c r="O94" s="183"/>
      <c r="P94" s="183"/>
      <c r="Q94" s="183"/>
    </row>
    <row r="95" spans="1:17" ht="12.75">
      <c r="A95" s="229" t="s">
        <v>521</v>
      </c>
      <c r="B95" s="5" t="s">
        <v>510</v>
      </c>
      <c r="C95" s="5"/>
      <c r="D95" s="283">
        <v>382343</v>
      </c>
      <c r="E95" s="285">
        <v>101</v>
      </c>
      <c r="F95" s="281">
        <f t="shared" si="3"/>
        <v>0</v>
      </c>
      <c r="G95" s="173"/>
      <c r="H95" s="178"/>
      <c r="I95" s="183"/>
      <c r="J95" s="183"/>
      <c r="K95" s="183"/>
      <c r="L95" s="183"/>
      <c r="M95" s="183"/>
      <c r="N95" s="183"/>
      <c r="O95" s="183"/>
      <c r="P95" s="183"/>
      <c r="Q95" s="183"/>
    </row>
    <row r="96" spans="1:17" ht="12.75">
      <c r="A96" s="229" t="s">
        <v>522</v>
      </c>
      <c r="B96" s="5" t="s">
        <v>510</v>
      </c>
      <c r="C96" s="5"/>
      <c r="D96" s="283">
        <v>13171181</v>
      </c>
      <c r="E96" s="285">
        <v>26</v>
      </c>
      <c r="F96" s="281">
        <f t="shared" si="3"/>
        <v>0</v>
      </c>
      <c r="G96" s="173"/>
      <c r="H96" s="178"/>
      <c r="I96" s="183"/>
      <c r="J96" s="183"/>
      <c r="K96" s="183"/>
      <c r="L96" s="183"/>
      <c r="M96" s="183"/>
      <c r="N96" s="183"/>
      <c r="O96" s="183"/>
      <c r="P96" s="183"/>
      <c r="Q96" s="183"/>
    </row>
    <row r="97" spans="1:17" ht="12.75">
      <c r="A97" s="229" t="s">
        <v>523</v>
      </c>
      <c r="B97" s="5" t="s">
        <v>510</v>
      </c>
      <c r="C97" s="5"/>
      <c r="D97" s="283"/>
      <c r="E97" s="285">
        <v>265</v>
      </c>
      <c r="F97" s="281">
        <f t="shared" si="3"/>
        <v>0</v>
      </c>
      <c r="G97" s="173"/>
      <c r="H97" s="178"/>
      <c r="I97" s="183"/>
      <c r="J97" s="183"/>
      <c r="K97" s="183"/>
      <c r="L97" s="183"/>
      <c r="M97" s="183"/>
      <c r="N97" s="183"/>
      <c r="O97" s="183"/>
      <c r="P97" s="183"/>
      <c r="Q97" s="183"/>
    </row>
    <row r="98" spans="1:17" ht="14.25">
      <c r="A98" s="229" t="s">
        <v>524</v>
      </c>
      <c r="B98" s="5" t="s">
        <v>510</v>
      </c>
      <c r="C98" s="5"/>
      <c r="D98" s="283">
        <v>35042990</v>
      </c>
      <c r="E98" s="285">
        <v>502</v>
      </c>
      <c r="F98" s="281">
        <f t="shared" si="3"/>
        <v>0</v>
      </c>
      <c r="G98" s="173"/>
      <c r="H98" s="178"/>
      <c r="I98" s="183"/>
      <c r="J98" s="183"/>
      <c r="K98" s="183"/>
      <c r="L98" s="183"/>
      <c r="M98" s="183"/>
      <c r="N98" s="183"/>
      <c r="O98" s="183"/>
      <c r="P98" s="183"/>
      <c r="Q98" s="183"/>
    </row>
    <row r="99" spans="1:17" ht="14.25">
      <c r="A99" s="229" t="s">
        <v>524</v>
      </c>
      <c r="B99" s="5" t="s">
        <v>510</v>
      </c>
      <c r="C99" s="5"/>
      <c r="D99" s="283">
        <v>26103082</v>
      </c>
      <c r="E99" s="285">
        <v>379</v>
      </c>
      <c r="F99" s="281">
        <f t="shared" si="3"/>
        <v>0</v>
      </c>
      <c r="G99" s="173"/>
      <c r="H99" s="178"/>
      <c r="I99" s="183"/>
      <c r="J99" s="183"/>
      <c r="K99" s="183"/>
      <c r="L99" s="183"/>
      <c r="M99" s="183"/>
      <c r="N99" s="183"/>
      <c r="O99" s="183"/>
      <c r="P99" s="183"/>
      <c r="Q99" s="183"/>
    </row>
    <row r="100" spans="1:17" ht="14.25">
      <c r="A100" s="229" t="s">
        <v>524</v>
      </c>
      <c r="B100" s="5" t="s">
        <v>510</v>
      </c>
      <c r="C100" s="5"/>
      <c r="D100" s="283"/>
      <c r="E100" s="285">
        <v>72</v>
      </c>
      <c r="F100" s="281">
        <f t="shared" si="3"/>
        <v>0</v>
      </c>
      <c r="G100" s="173"/>
      <c r="H100" s="178"/>
      <c r="I100" s="183"/>
      <c r="J100" s="183"/>
      <c r="K100" s="183"/>
      <c r="L100" s="183"/>
      <c r="M100" s="183"/>
      <c r="N100" s="183"/>
      <c r="O100" s="183"/>
      <c r="P100" s="183"/>
      <c r="Q100" s="183"/>
    </row>
    <row r="101" spans="1:17" ht="14.25">
      <c r="A101" s="282" t="s">
        <v>525</v>
      </c>
      <c r="B101" s="5" t="s">
        <v>510</v>
      </c>
      <c r="C101" s="5"/>
      <c r="D101" s="283">
        <v>512516</v>
      </c>
      <c r="E101" s="285">
        <v>557</v>
      </c>
      <c r="F101" s="281">
        <f t="shared" si="3"/>
        <v>0</v>
      </c>
      <c r="G101" s="173"/>
      <c r="H101" s="178"/>
      <c r="I101" s="183"/>
      <c r="J101" s="183"/>
      <c r="K101" s="183"/>
      <c r="L101" s="183"/>
      <c r="M101" s="183"/>
      <c r="N101" s="183"/>
      <c r="O101" s="183"/>
      <c r="P101" s="183"/>
      <c r="Q101" s="183"/>
    </row>
    <row r="102" spans="1:17" ht="14.25">
      <c r="A102" s="282" t="s">
        <v>525</v>
      </c>
      <c r="B102" s="5" t="s">
        <v>510</v>
      </c>
      <c r="C102" s="5"/>
      <c r="D102" s="283"/>
      <c r="E102" s="285">
        <v>343</v>
      </c>
      <c r="F102" s="281">
        <f t="shared" si="3"/>
        <v>0</v>
      </c>
      <c r="G102" s="173"/>
      <c r="H102" s="178"/>
      <c r="I102" s="183"/>
      <c r="J102" s="183"/>
      <c r="K102" s="183"/>
      <c r="L102" s="183"/>
      <c r="M102" s="183"/>
      <c r="N102" s="183"/>
      <c r="O102" s="183"/>
      <c r="P102" s="183"/>
      <c r="Q102" s="183"/>
    </row>
    <row r="103" spans="1:17" ht="12.75">
      <c r="A103" s="229" t="s">
        <v>357</v>
      </c>
      <c r="B103" s="5" t="s">
        <v>510</v>
      </c>
      <c r="C103" s="5"/>
      <c r="D103" s="283">
        <v>163702087</v>
      </c>
      <c r="E103" s="285">
        <v>297</v>
      </c>
      <c r="F103" s="281">
        <f t="shared" si="3"/>
        <v>0</v>
      </c>
      <c r="G103" s="173"/>
      <c r="H103" s="178"/>
      <c r="I103" s="183"/>
      <c r="J103" s="183"/>
      <c r="K103" s="183"/>
      <c r="L103" s="183"/>
      <c r="M103" s="183"/>
      <c r="N103" s="183"/>
      <c r="O103" s="183"/>
      <c r="P103" s="183"/>
      <c r="Q103" s="183"/>
    </row>
    <row r="104" spans="1:17" ht="12.75">
      <c r="A104" s="229" t="s">
        <v>358</v>
      </c>
      <c r="B104" s="5" t="s">
        <v>510</v>
      </c>
      <c r="C104" s="5"/>
      <c r="D104" s="283">
        <v>163702065</v>
      </c>
      <c r="E104" s="285">
        <v>59</v>
      </c>
      <c r="F104" s="281">
        <f t="shared" si="3"/>
        <v>0</v>
      </c>
      <c r="G104" s="173"/>
      <c r="H104" s="178"/>
      <c r="I104" s="183"/>
      <c r="J104" s="183"/>
      <c r="K104" s="183"/>
      <c r="L104" s="183"/>
      <c r="M104" s="183"/>
      <c r="N104" s="183"/>
      <c r="O104" s="183"/>
      <c r="P104" s="183"/>
      <c r="Q104" s="183"/>
    </row>
    <row r="105" ht="13.5" thickBot="1"/>
    <row r="106" spans="1:6" ht="90.75" customHeight="1" thickBot="1">
      <c r="A106" s="398" t="s">
        <v>504</v>
      </c>
      <c r="B106" s="399"/>
      <c r="C106" s="399"/>
      <c r="D106" s="399"/>
      <c r="E106" s="399"/>
      <c r="F106" s="400"/>
    </row>
    <row r="131" spans="3:8" ht="12.75">
      <c r="C131" s="2"/>
      <c r="D131" s="2"/>
      <c r="E131" s="2"/>
      <c r="F131" s="2"/>
      <c r="G131" s="2"/>
      <c r="H131" s="2"/>
    </row>
    <row r="132" spans="3:8" ht="12.75">
      <c r="C132" s="386"/>
      <c r="D132" s="386"/>
      <c r="E132" s="386"/>
      <c r="F132" s="2"/>
      <c r="G132" s="2"/>
      <c r="H132" s="2"/>
    </row>
    <row r="133" spans="3:8" ht="12.75">
      <c r="C133" s="2"/>
      <c r="D133" s="2"/>
      <c r="E133" s="2"/>
      <c r="F133" s="2"/>
      <c r="G133" s="2"/>
      <c r="H133" s="2"/>
    </row>
    <row r="134" spans="3:8" ht="12.75">
      <c r="C134" s="2"/>
      <c r="D134" s="2"/>
      <c r="E134" s="2"/>
      <c r="F134" s="2"/>
      <c r="G134" s="2"/>
      <c r="H134" s="2"/>
    </row>
    <row r="135" spans="3:8" ht="12.75">
      <c r="C135" s="238"/>
      <c r="D135" s="238"/>
      <c r="E135" s="239"/>
      <c r="F135" s="2"/>
      <c r="G135" s="2"/>
      <c r="H135" s="2"/>
    </row>
    <row r="136" spans="3:8" ht="12.75">
      <c r="C136" s="240"/>
      <c r="D136" s="240"/>
      <c r="E136" s="241"/>
      <c r="F136" s="2"/>
      <c r="G136" s="2"/>
      <c r="H136" s="2"/>
    </row>
    <row r="137" spans="3:8" ht="12.75">
      <c r="C137" s="2"/>
      <c r="D137" s="2"/>
      <c r="E137" s="242"/>
      <c r="F137" s="2"/>
      <c r="G137" s="2"/>
      <c r="H137" s="2"/>
    </row>
    <row r="138" spans="3:8" ht="12.75">
      <c r="C138" s="2"/>
      <c r="D138" s="2"/>
      <c r="E138" s="239"/>
      <c r="F138" s="2"/>
      <c r="G138" s="2"/>
      <c r="H138" s="2"/>
    </row>
    <row r="139" spans="3:8" ht="12.75">
      <c r="C139" s="2"/>
      <c r="D139" s="2"/>
      <c r="E139" s="239"/>
      <c r="F139" s="2"/>
      <c r="G139" s="2"/>
      <c r="H139" s="2"/>
    </row>
    <row r="140" spans="3:8" ht="12.75">
      <c r="C140" s="2"/>
      <c r="D140" s="2"/>
      <c r="E140" s="239"/>
      <c r="F140" s="2"/>
      <c r="G140" s="2"/>
      <c r="H140" s="2"/>
    </row>
    <row r="141" spans="3:8" ht="12.75">
      <c r="C141" s="2"/>
      <c r="D141" s="2"/>
      <c r="E141" s="239"/>
      <c r="F141" s="2"/>
      <c r="G141" s="2"/>
      <c r="H141" s="2"/>
    </row>
    <row r="142" spans="3:8" ht="12.75">
      <c r="C142" s="2"/>
      <c r="D142" s="2"/>
      <c r="E142" s="239"/>
      <c r="F142" s="2"/>
      <c r="G142" s="2"/>
      <c r="H142" s="2"/>
    </row>
    <row r="143" spans="3:8" ht="12.75">
      <c r="C143" s="2"/>
      <c r="D143" s="2"/>
      <c r="E143" s="239"/>
      <c r="F143" s="2"/>
      <c r="G143" s="2"/>
      <c r="H143" s="2"/>
    </row>
    <row r="144" spans="3:8" ht="12.75">
      <c r="C144" s="2"/>
      <c r="D144" s="2"/>
      <c r="E144" s="239"/>
      <c r="F144" s="2"/>
      <c r="G144" s="2"/>
      <c r="H144" s="2"/>
    </row>
    <row r="145" spans="3:8" ht="12.75">
      <c r="C145" s="2"/>
      <c r="D145" s="2"/>
      <c r="E145" s="239"/>
      <c r="F145" s="2"/>
      <c r="G145" s="2"/>
      <c r="H145" s="2"/>
    </row>
    <row r="146" spans="3:8" ht="12.75">
      <c r="C146" s="2"/>
      <c r="D146" s="2"/>
      <c r="E146" s="239"/>
      <c r="F146" s="2"/>
      <c r="G146" s="2"/>
      <c r="H146" s="2"/>
    </row>
    <row r="147" spans="3:8" ht="12.75">
      <c r="C147" s="2"/>
      <c r="D147" s="2"/>
      <c r="E147" s="239"/>
      <c r="F147" s="2"/>
      <c r="G147" s="2"/>
      <c r="H147" s="2"/>
    </row>
    <row r="148" spans="3:8" ht="12.75">
      <c r="C148" s="2"/>
      <c r="D148" s="2"/>
      <c r="E148" s="2"/>
      <c r="F148" s="2"/>
      <c r="G148" s="2"/>
      <c r="H148" s="2"/>
    </row>
    <row r="149" spans="3:8" ht="12.75">
      <c r="C149" s="2"/>
      <c r="D149" s="2"/>
      <c r="E149" s="2"/>
      <c r="F149" s="2"/>
      <c r="G149" s="2"/>
      <c r="H149" s="2"/>
    </row>
    <row r="150" spans="3:8" ht="12.75">
      <c r="C150" s="2"/>
      <c r="D150" s="2"/>
      <c r="E150" s="2"/>
      <c r="F150" s="2"/>
      <c r="G150" s="2"/>
      <c r="H150" s="2"/>
    </row>
    <row r="151" spans="3:8" ht="12.75">
      <c r="C151" s="2"/>
      <c r="D151" s="2"/>
      <c r="E151" s="2"/>
      <c r="F151" s="243"/>
      <c r="G151" s="2"/>
      <c r="H151" s="2"/>
    </row>
    <row r="152" spans="3:8" ht="12.75">
      <c r="C152" s="2"/>
      <c r="D152" s="2"/>
      <c r="E152" s="2"/>
      <c r="F152" s="244"/>
      <c r="G152" s="2"/>
      <c r="H152" s="2"/>
    </row>
    <row r="153" spans="3:8" ht="12.75">
      <c r="C153" s="2"/>
      <c r="D153" s="2"/>
      <c r="E153" s="2"/>
      <c r="F153" s="2"/>
      <c r="G153" s="2"/>
      <c r="H153" s="2"/>
    </row>
    <row r="154" spans="3:8" ht="12.75">
      <c r="C154" s="2"/>
      <c r="D154" s="2"/>
      <c r="E154" s="2"/>
      <c r="F154" s="225"/>
      <c r="G154" s="2"/>
      <c r="H154" s="2"/>
    </row>
    <row r="155" spans="3:8" ht="12.75">
      <c r="C155" s="2"/>
      <c r="D155" s="2"/>
      <c r="E155" s="2"/>
      <c r="F155" s="225"/>
      <c r="G155" s="2"/>
      <c r="H155" s="2"/>
    </row>
    <row r="156" spans="3:8" ht="12.75">
      <c r="C156" s="2"/>
      <c r="D156" s="2"/>
      <c r="E156" s="2"/>
      <c r="F156" s="225"/>
      <c r="G156" s="2"/>
      <c r="H156" s="2"/>
    </row>
    <row r="157" spans="3:8" ht="12.75">
      <c r="C157" s="2"/>
      <c r="D157" s="2"/>
      <c r="E157" s="2"/>
      <c r="F157" s="225"/>
      <c r="G157" s="2"/>
      <c r="H157" s="2"/>
    </row>
    <row r="158" spans="3:8" ht="12.75">
      <c r="C158" s="2"/>
      <c r="D158" s="2"/>
      <c r="E158" s="2"/>
      <c r="F158" s="225"/>
      <c r="G158" s="2"/>
      <c r="H158" s="2"/>
    </row>
    <row r="159" spans="3:8" ht="12.75">
      <c r="C159" s="2"/>
      <c r="D159" s="2"/>
      <c r="E159" s="2"/>
      <c r="F159" s="225"/>
      <c r="G159" s="2"/>
      <c r="H159" s="2"/>
    </row>
    <row r="160" spans="3:8" ht="12.75">
      <c r="C160" s="2"/>
      <c r="D160" s="2"/>
      <c r="E160" s="2"/>
      <c r="F160" s="225"/>
      <c r="G160" s="2"/>
      <c r="H160" s="2"/>
    </row>
    <row r="161" spans="3:8" ht="12.75">
      <c r="C161" s="2"/>
      <c r="D161" s="2"/>
      <c r="E161" s="2"/>
      <c r="F161" s="225"/>
      <c r="G161" s="2"/>
      <c r="H161" s="2"/>
    </row>
    <row r="162" spans="3:8" ht="12.75">
      <c r="C162" s="2"/>
      <c r="D162" s="2"/>
      <c r="E162" s="2"/>
      <c r="F162" s="225"/>
      <c r="G162" s="2"/>
      <c r="H162" s="2"/>
    </row>
    <row r="163" spans="3:8" ht="12.75">
      <c r="C163" s="2"/>
      <c r="D163" s="2"/>
      <c r="E163" s="2"/>
      <c r="F163" s="225"/>
      <c r="G163" s="2"/>
      <c r="H163" s="2"/>
    </row>
    <row r="164" spans="3:8" ht="12.75">
      <c r="C164" s="2"/>
      <c r="D164" s="2"/>
      <c r="E164" s="2"/>
      <c r="F164" s="2"/>
      <c r="G164" s="2"/>
      <c r="H164" s="2"/>
    </row>
    <row r="165" spans="3:8" ht="12.75">
      <c r="C165" s="2"/>
      <c r="D165" s="2"/>
      <c r="E165" s="2"/>
      <c r="F165" s="2"/>
      <c r="G165" s="2"/>
      <c r="H165" s="2"/>
    </row>
    <row r="166" spans="3:8" ht="12.75">
      <c r="C166" s="2"/>
      <c r="D166" s="2"/>
      <c r="E166" s="2"/>
      <c r="F166" s="2"/>
      <c r="G166" s="2"/>
      <c r="H166" s="2"/>
    </row>
  </sheetData>
  <sheetProtection/>
  <mergeCells count="11">
    <mergeCell ref="A2:L9"/>
    <mergeCell ref="A10:L13"/>
    <mergeCell ref="C132:E132"/>
    <mergeCell ref="A21:E21"/>
    <mergeCell ref="C15:Q15"/>
    <mergeCell ref="C14:Q14"/>
    <mergeCell ref="A20:E20"/>
    <mergeCell ref="A18:E18"/>
    <mergeCell ref="A17:E17"/>
    <mergeCell ref="A19:E19"/>
    <mergeCell ref="A106:F106"/>
  </mergeCells>
  <printOptions/>
  <pageMargins left="0.38" right="0.2" top="0.77" bottom="0.55" header="0.5" footer="0.5"/>
  <pageSetup fitToHeight="2"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tabColor indexed="40"/>
  </sheetPr>
  <dimension ref="A1:I47"/>
  <sheetViews>
    <sheetView view="pageBreakPreview" zoomScale="60" zoomScaleNormal="80" workbookViewId="0" topLeftCell="C1">
      <selection activeCell="A1" sqref="A1"/>
    </sheetView>
  </sheetViews>
  <sheetFormatPr defaultColWidth="9.140625" defaultRowHeight="12.75"/>
  <cols>
    <col min="1" max="1" width="27.7109375" style="0" customWidth="1"/>
    <col min="2" max="2" width="29.57421875" style="0" customWidth="1"/>
    <col min="3" max="3" width="28.8515625" style="0" customWidth="1"/>
    <col min="4" max="4" width="29.57421875" style="0" customWidth="1"/>
    <col min="5" max="5" width="29.8515625" style="0" customWidth="1"/>
    <col min="6" max="6" width="29.57421875" style="0" customWidth="1"/>
    <col min="7" max="7" width="29.8515625" style="0" customWidth="1"/>
    <col min="8" max="8" width="21.140625" style="0" customWidth="1"/>
    <col min="9" max="9" width="19.7109375" style="0" customWidth="1"/>
  </cols>
  <sheetData>
    <row r="1" spans="1:7" ht="13.5" thickBot="1">
      <c r="A1" s="23" t="s">
        <v>439</v>
      </c>
      <c r="B1" s="31"/>
      <c r="C1" s="32"/>
      <c r="D1" s="31"/>
      <c r="E1" s="32"/>
      <c r="F1" s="31"/>
      <c r="G1" s="32"/>
    </row>
    <row r="2" spans="1:7" ht="13.5" thickBot="1">
      <c r="A2" s="404" t="s">
        <v>10</v>
      </c>
      <c r="B2" s="405"/>
      <c r="C2" s="405"/>
      <c r="D2" s="405"/>
      <c r="E2" s="405"/>
      <c r="F2" s="405"/>
      <c r="G2" s="264"/>
    </row>
    <row r="3" spans="1:7" ht="13.5" thickBot="1">
      <c r="A3" s="406"/>
      <c r="B3" s="325"/>
      <c r="C3" s="325"/>
      <c r="D3" s="325"/>
      <c r="E3" s="325"/>
      <c r="F3" s="325"/>
      <c r="G3" s="264"/>
    </row>
    <row r="4" spans="1:7" ht="13.5" thickBot="1">
      <c r="A4" s="406"/>
      <c r="B4" s="325"/>
      <c r="C4" s="325"/>
      <c r="D4" s="325"/>
      <c r="E4" s="325"/>
      <c r="F4" s="325"/>
      <c r="G4" s="264"/>
    </row>
    <row r="5" spans="1:7" ht="13.5" thickBot="1">
      <c r="A5" s="406"/>
      <c r="B5" s="325"/>
      <c r="C5" s="325"/>
      <c r="D5" s="325"/>
      <c r="E5" s="325"/>
      <c r="F5" s="325"/>
      <c r="G5" s="264"/>
    </row>
    <row r="6" spans="1:7" ht="13.5" thickBot="1">
      <c r="A6" s="406"/>
      <c r="B6" s="325"/>
      <c r="C6" s="325"/>
      <c r="D6" s="325"/>
      <c r="E6" s="325"/>
      <c r="F6" s="325"/>
      <c r="G6" s="264"/>
    </row>
    <row r="7" spans="1:7" ht="13.5" thickBot="1">
      <c r="A7" s="406"/>
      <c r="B7" s="325"/>
      <c r="C7" s="325"/>
      <c r="D7" s="325"/>
      <c r="E7" s="325"/>
      <c r="F7" s="325"/>
      <c r="G7" s="264"/>
    </row>
    <row r="8" spans="1:7" ht="13.5" thickBot="1">
      <c r="A8" s="406"/>
      <c r="B8" s="325"/>
      <c r="C8" s="325"/>
      <c r="D8" s="325"/>
      <c r="E8" s="325"/>
      <c r="F8" s="325"/>
      <c r="G8" s="264"/>
    </row>
    <row r="9" spans="1:7" ht="27" customHeight="1" thickBot="1">
      <c r="A9" s="407"/>
      <c r="B9" s="350"/>
      <c r="C9" s="350"/>
      <c r="D9" s="350"/>
      <c r="E9" s="350"/>
      <c r="F9" s="350"/>
      <c r="G9" s="264"/>
    </row>
    <row r="10" spans="1:9" ht="26.25" customHeight="1" thickBot="1">
      <c r="A10" s="24" t="s">
        <v>442</v>
      </c>
      <c r="B10" s="330" t="s">
        <v>21</v>
      </c>
      <c r="C10" s="329"/>
      <c r="D10" s="330" t="s">
        <v>19</v>
      </c>
      <c r="E10" s="329"/>
      <c r="F10" s="330" t="s">
        <v>20</v>
      </c>
      <c r="G10" s="329"/>
      <c r="H10" s="328" t="s">
        <v>14</v>
      </c>
      <c r="I10" s="329"/>
    </row>
    <row r="11" spans="1:9" ht="216.75" customHeight="1">
      <c r="A11" s="25" t="s">
        <v>75</v>
      </c>
      <c r="B11" s="403" t="s">
        <v>396</v>
      </c>
      <c r="C11" s="323"/>
      <c r="D11" s="403" t="s">
        <v>386</v>
      </c>
      <c r="E11" s="323"/>
      <c r="F11" s="403" t="s">
        <v>389</v>
      </c>
      <c r="G11" s="323"/>
      <c r="H11" s="324" t="s">
        <v>16</v>
      </c>
      <c r="I11" s="323"/>
    </row>
    <row r="12" spans="1:9" ht="48" customHeight="1">
      <c r="A12" s="26" t="s">
        <v>26</v>
      </c>
      <c r="B12" s="403" t="s">
        <v>398</v>
      </c>
      <c r="C12" s="323"/>
      <c r="D12" s="403" t="s">
        <v>379</v>
      </c>
      <c r="E12" s="323"/>
      <c r="F12" s="403" t="s">
        <v>378</v>
      </c>
      <c r="G12" s="323"/>
      <c r="H12" s="324"/>
      <c r="I12" s="323"/>
    </row>
    <row r="13" spans="1:9" ht="51" customHeight="1">
      <c r="A13" s="26"/>
      <c r="B13" s="66" t="s">
        <v>372</v>
      </c>
      <c r="C13" s="67" t="s">
        <v>430</v>
      </c>
      <c r="D13" s="66" t="s">
        <v>371</v>
      </c>
      <c r="E13" s="67" t="s">
        <v>430</v>
      </c>
      <c r="F13" s="66" t="s">
        <v>371</v>
      </c>
      <c r="G13" s="67" t="s">
        <v>430</v>
      </c>
      <c r="H13" s="22" t="s">
        <v>15</v>
      </c>
      <c r="I13" s="67" t="s">
        <v>430</v>
      </c>
    </row>
    <row r="14" spans="1:9" ht="44.25" customHeight="1">
      <c r="A14" s="27" t="s">
        <v>191</v>
      </c>
      <c r="B14" s="237">
        <f>SUM(B16:B25)</f>
        <v>0</v>
      </c>
      <c r="C14" s="18">
        <f>B14*(3300/1000000)*(190000)*(44/12)/(1000000000)</f>
        <v>0</v>
      </c>
      <c r="D14" s="237">
        <f>SUM(D16:D25)</f>
        <v>0</v>
      </c>
      <c r="E14" s="18">
        <f>D14*(3300/1000000)*(190000)*(44/12)/(1000000000)+D14*8.33*65*(0.0000532/1000)/0.9</f>
        <v>0</v>
      </c>
      <c r="F14" s="237">
        <f>SUM(F16:F25)</f>
        <v>0</v>
      </c>
      <c r="G14" s="18">
        <f>F14*(3300/1000000)*(190000)*(44/12)/(1000000000)+F14*8.33*65*(1/3412)*(190000/1000000000)*(44/12)/0.9</f>
        <v>0</v>
      </c>
      <c r="H14" s="191">
        <f>SUM(H16:H25)</f>
        <v>0</v>
      </c>
      <c r="I14" s="191">
        <f>SUM(I16:I25)</f>
        <v>0</v>
      </c>
    </row>
    <row r="15" spans="1:9" ht="12.75">
      <c r="A15" s="28"/>
      <c r="B15" s="2"/>
      <c r="C15" s="19"/>
      <c r="D15" s="2"/>
      <c r="E15" s="19"/>
      <c r="F15" s="2"/>
      <c r="G15" s="19"/>
      <c r="H15" s="192"/>
      <c r="I15" s="188"/>
    </row>
    <row r="16" spans="1:9" ht="12.75">
      <c r="A16" s="29" t="s">
        <v>181</v>
      </c>
      <c r="B16" s="137"/>
      <c r="C16" s="20">
        <f aca="true" t="shared" si="0" ref="C16:C25">B16*(3300/1000000)*(190000)*(44/12)/(1000000000)</f>
        <v>0</v>
      </c>
      <c r="D16" s="137"/>
      <c r="E16" s="20">
        <f aca="true" t="shared" si="1" ref="E16:E25">D16*(3300/1000000)*(190000)*(44/12)/(1000000000)+D16*8.33*65*(0.0000532/1000)/0.9</f>
        <v>0</v>
      </c>
      <c r="F16" s="137"/>
      <c r="G16" s="20">
        <f aca="true" t="shared" si="2" ref="G16:G25">F16*(3300/1000000)*(190000)*(44/12)/(1000000000)+F16*8.33*65*(1/3412)*(190000/1000000000)*(44/12)/0.9</f>
        <v>0</v>
      </c>
      <c r="H16" s="178"/>
      <c r="I16" s="189">
        <v>0</v>
      </c>
    </row>
    <row r="17" spans="1:9" ht="12.75">
      <c r="A17" s="29" t="s">
        <v>182</v>
      </c>
      <c r="B17" s="137"/>
      <c r="C17" s="20">
        <f t="shared" si="0"/>
        <v>0</v>
      </c>
      <c r="D17" s="137"/>
      <c r="E17" s="20">
        <f t="shared" si="1"/>
        <v>0</v>
      </c>
      <c r="F17" s="137"/>
      <c r="G17" s="20">
        <f t="shared" si="2"/>
        <v>0</v>
      </c>
      <c r="H17" s="178"/>
      <c r="I17" s="189">
        <v>0</v>
      </c>
    </row>
    <row r="18" spans="1:9" ht="12.75">
      <c r="A18" s="29" t="s">
        <v>183</v>
      </c>
      <c r="B18" s="137"/>
      <c r="C18" s="20">
        <f t="shared" si="0"/>
        <v>0</v>
      </c>
      <c r="D18" s="137"/>
      <c r="E18" s="20">
        <f t="shared" si="1"/>
        <v>0</v>
      </c>
      <c r="F18" s="137"/>
      <c r="G18" s="20">
        <f t="shared" si="2"/>
        <v>0</v>
      </c>
      <c r="H18" s="178"/>
      <c r="I18" s="189">
        <v>0</v>
      </c>
    </row>
    <row r="19" spans="1:9" ht="12.75">
      <c r="A19" s="29" t="s">
        <v>184</v>
      </c>
      <c r="B19" s="137"/>
      <c r="C19" s="20">
        <f t="shared" si="0"/>
        <v>0</v>
      </c>
      <c r="D19" s="137"/>
      <c r="E19" s="20">
        <f t="shared" si="1"/>
        <v>0</v>
      </c>
      <c r="F19" s="137"/>
      <c r="G19" s="20">
        <f t="shared" si="2"/>
        <v>0</v>
      </c>
      <c r="H19" s="178"/>
      <c r="I19" s="189">
        <v>0</v>
      </c>
    </row>
    <row r="20" spans="1:9" ht="12.75">
      <c r="A20" s="29" t="s">
        <v>185</v>
      </c>
      <c r="B20" s="137"/>
      <c r="C20" s="20">
        <f t="shared" si="0"/>
        <v>0</v>
      </c>
      <c r="D20" s="137"/>
      <c r="E20" s="20">
        <f t="shared" si="1"/>
        <v>0</v>
      </c>
      <c r="F20" s="137"/>
      <c r="G20" s="20">
        <f t="shared" si="2"/>
        <v>0</v>
      </c>
      <c r="H20" s="178"/>
      <c r="I20" s="189">
        <v>0</v>
      </c>
    </row>
    <row r="21" spans="1:9" ht="12.75">
      <c r="A21" s="29" t="s">
        <v>186</v>
      </c>
      <c r="B21" s="137"/>
      <c r="C21" s="20">
        <f t="shared" si="0"/>
        <v>0</v>
      </c>
      <c r="D21" s="137"/>
      <c r="E21" s="20">
        <f t="shared" si="1"/>
        <v>0</v>
      </c>
      <c r="F21" s="137"/>
      <c r="G21" s="20">
        <f t="shared" si="2"/>
        <v>0</v>
      </c>
      <c r="H21" s="178"/>
      <c r="I21" s="189">
        <v>0</v>
      </c>
    </row>
    <row r="22" spans="1:9" ht="12.75">
      <c r="A22" s="29" t="s">
        <v>187</v>
      </c>
      <c r="B22" s="137"/>
      <c r="C22" s="20">
        <f t="shared" si="0"/>
        <v>0</v>
      </c>
      <c r="D22" s="137"/>
      <c r="E22" s="20">
        <f t="shared" si="1"/>
        <v>0</v>
      </c>
      <c r="F22" s="137"/>
      <c r="G22" s="20">
        <f t="shared" si="2"/>
        <v>0</v>
      </c>
      <c r="H22" s="178"/>
      <c r="I22" s="189">
        <v>0</v>
      </c>
    </row>
    <row r="23" spans="1:9" ht="12.75">
      <c r="A23" s="29" t="s">
        <v>188</v>
      </c>
      <c r="B23" s="137"/>
      <c r="C23" s="20">
        <f t="shared" si="0"/>
        <v>0</v>
      </c>
      <c r="D23" s="137"/>
      <c r="E23" s="20">
        <f t="shared" si="1"/>
        <v>0</v>
      </c>
      <c r="F23" s="137"/>
      <c r="G23" s="20">
        <f t="shared" si="2"/>
        <v>0</v>
      </c>
      <c r="H23" s="178"/>
      <c r="I23" s="189">
        <v>0</v>
      </c>
    </row>
    <row r="24" spans="1:9" ht="12.75">
      <c r="A24" s="29" t="s">
        <v>189</v>
      </c>
      <c r="B24" s="137"/>
      <c r="C24" s="20">
        <f t="shared" si="0"/>
        <v>0</v>
      </c>
      <c r="D24" s="137"/>
      <c r="E24" s="20">
        <f t="shared" si="1"/>
        <v>0</v>
      </c>
      <c r="F24" s="137"/>
      <c r="G24" s="20">
        <f t="shared" si="2"/>
        <v>0</v>
      </c>
      <c r="H24" s="178"/>
      <c r="I24" s="189">
        <v>0</v>
      </c>
    </row>
    <row r="25" spans="1:9" ht="13.5" thickBot="1">
      <c r="A25" s="30" t="s">
        <v>190</v>
      </c>
      <c r="B25" s="138"/>
      <c r="C25" s="21">
        <f t="shared" si="0"/>
        <v>0</v>
      </c>
      <c r="D25" s="138"/>
      <c r="E25" s="20">
        <f t="shared" si="1"/>
        <v>0</v>
      </c>
      <c r="F25" s="138"/>
      <c r="G25" s="20">
        <f t="shared" si="2"/>
        <v>0</v>
      </c>
      <c r="H25" s="184"/>
      <c r="I25" s="190">
        <v>0</v>
      </c>
    </row>
    <row r="32" spans="4:7" ht="12.75">
      <c r="D32" s="65"/>
      <c r="E32" s="247"/>
      <c r="F32" s="65"/>
      <c r="G32" s="247"/>
    </row>
    <row r="33" spans="4:7" ht="12.75">
      <c r="D33" s="65"/>
      <c r="E33" s="247"/>
      <c r="F33" s="65"/>
      <c r="G33" s="247"/>
    </row>
    <row r="34" spans="4:6" ht="12.75">
      <c r="D34" s="65"/>
      <c r="F34" s="65"/>
    </row>
    <row r="37" spans="2:7" ht="12.75">
      <c r="B37" s="245"/>
      <c r="E37" s="245"/>
      <c r="G37" s="245"/>
    </row>
    <row r="38" spans="2:7" ht="12.75">
      <c r="B38" s="245"/>
      <c r="E38" s="245"/>
      <c r="G38" s="245"/>
    </row>
    <row r="39" spans="2:7" ht="12.75">
      <c r="B39" s="246"/>
      <c r="E39" s="246"/>
      <c r="G39" s="246"/>
    </row>
    <row r="46" spans="4:6" ht="12.75">
      <c r="D46" s="247"/>
      <c r="F46" s="247"/>
    </row>
    <row r="47" spans="4:6" ht="12.75">
      <c r="D47" s="247"/>
      <c r="F47" s="247"/>
    </row>
  </sheetData>
  <sheetProtection/>
  <mergeCells count="13">
    <mergeCell ref="A2:F9"/>
    <mergeCell ref="F10:G10"/>
    <mergeCell ref="F11:G11"/>
    <mergeCell ref="F12:G12"/>
    <mergeCell ref="B10:C10"/>
    <mergeCell ref="B11:C11"/>
    <mergeCell ref="B12:C12"/>
    <mergeCell ref="D10:E10"/>
    <mergeCell ref="D11:E11"/>
    <mergeCell ref="D12:E12"/>
    <mergeCell ref="H10:I10"/>
    <mergeCell ref="H11:I11"/>
    <mergeCell ref="H12:I12"/>
  </mergeCells>
  <printOptions/>
  <pageMargins left="0.75" right="0.75" top="1" bottom="1" header="0.5" footer="0.5"/>
  <pageSetup fitToWidth="2" horizontalDpi="600" verticalDpi="600" orientation="landscape" scale="50" r:id="rId1"/>
</worksheet>
</file>

<file path=xl/worksheets/sheet9.xml><?xml version="1.0" encoding="utf-8"?>
<worksheet xmlns="http://schemas.openxmlformats.org/spreadsheetml/2006/main" xmlns:r="http://schemas.openxmlformats.org/officeDocument/2006/relationships">
  <sheetPr>
    <tabColor indexed="48"/>
    <pageSetUpPr fitToPage="1"/>
  </sheetPr>
  <dimension ref="A1:E28"/>
  <sheetViews>
    <sheetView view="pageBreakPreview" zoomScale="60" zoomScaleNormal="80" zoomScalePageLayoutView="0" workbookViewId="0" topLeftCell="A1">
      <selection activeCell="A25" sqref="A25"/>
    </sheetView>
  </sheetViews>
  <sheetFormatPr defaultColWidth="9.140625" defaultRowHeight="12.75"/>
  <cols>
    <col min="1" max="1" width="27.7109375" style="0" customWidth="1"/>
    <col min="2" max="2" width="24.57421875" style="0" customWidth="1"/>
    <col min="3" max="3" width="47.8515625" style="0" customWidth="1"/>
    <col min="4" max="4" width="20.57421875" style="0" customWidth="1"/>
    <col min="5" max="5" width="19.28125" style="0" customWidth="1"/>
  </cols>
  <sheetData>
    <row r="1" spans="1:3" ht="13.5" thickBot="1">
      <c r="A1" s="23" t="s">
        <v>390</v>
      </c>
      <c r="B1" s="31"/>
      <c r="C1" s="32"/>
    </row>
    <row r="2" spans="1:5" ht="26.25" customHeight="1" thickBot="1">
      <c r="A2" s="24" t="s">
        <v>441</v>
      </c>
      <c r="B2" s="330" t="s">
        <v>235</v>
      </c>
      <c r="C2" s="329"/>
      <c r="D2" s="328" t="s">
        <v>14</v>
      </c>
      <c r="E2" s="329"/>
    </row>
    <row r="3" spans="1:5" ht="237.75" customHeight="1">
      <c r="A3" s="25" t="s">
        <v>75</v>
      </c>
      <c r="B3" s="408" t="s">
        <v>374</v>
      </c>
      <c r="C3" s="409"/>
      <c r="D3" s="324" t="s">
        <v>5</v>
      </c>
      <c r="E3" s="323"/>
    </row>
    <row r="4" spans="1:5" ht="39.75" customHeight="1">
      <c r="A4" s="26" t="s">
        <v>26</v>
      </c>
      <c r="B4" s="403"/>
      <c r="C4" s="323"/>
      <c r="D4" s="324"/>
      <c r="E4" s="323"/>
    </row>
    <row r="5" spans="1:5" ht="51" customHeight="1">
      <c r="A5" s="26"/>
      <c r="B5" s="66" t="s">
        <v>368</v>
      </c>
      <c r="C5" s="67" t="s">
        <v>430</v>
      </c>
      <c r="D5" s="22" t="s">
        <v>15</v>
      </c>
      <c r="E5" s="67" t="s">
        <v>430</v>
      </c>
    </row>
    <row r="6" spans="1:5" ht="44.25" customHeight="1">
      <c r="A6" s="27" t="s">
        <v>191</v>
      </c>
      <c r="B6" s="17">
        <f>SUM(B8:B17)</f>
        <v>0</v>
      </c>
      <c r="C6" s="17">
        <f>SUM(C8:C17)</f>
        <v>0</v>
      </c>
      <c r="D6" s="191">
        <f>SUM(D8:D17)</f>
        <v>0</v>
      </c>
      <c r="E6" s="191">
        <f>SUM(E8:E17)</f>
        <v>0</v>
      </c>
    </row>
    <row r="7" spans="1:5" ht="12.75">
      <c r="A7" s="28"/>
      <c r="B7" s="2"/>
      <c r="C7" s="19"/>
      <c r="D7" s="192"/>
      <c r="E7" s="188"/>
    </row>
    <row r="8" spans="1:5" ht="12.75">
      <c r="A8" s="29" t="s">
        <v>181</v>
      </c>
      <c r="B8" s="137"/>
      <c r="C8" s="20"/>
      <c r="D8" s="178"/>
      <c r="E8" s="189"/>
    </row>
    <row r="9" spans="1:5" ht="12.75">
      <c r="A9" s="29" t="s">
        <v>182</v>
      </c>
      <c r="B9" s="137"/>
      <c r="C9" s="20"/>
      <c r="D9" s="178"/>
      <c r="E9" s="189">
        <v>0</v>
      </c>
    </row>
    <row r="10" spans="1:5" ht="12.75">
      <c r="A10" s="29" t="s">
        <v>183</v>
      </c>
      <c r="B10" s="137"/>
      <c r="C10" s="20"/>
      <c r="D10" s="178"/>
      <c r="E10" s="189">
        <v>0</v>
      </c>
    </row>
    <row r="11" spans="1:5" ht="12.75">
      <c r="A11" s="29" t="s">
        <v>184</v>
      </c>
      <c r="B11" s="137"/>
      <c r="C11" s="20"/>
      <c r="D11" s="178"/>
      <c r="E11" s="189">
        <v>0</v>
      </c>
    </row>
    <row r="12" spans="1:5" ht="12.75">
      <c r="A12" s="29" t="s">
        <v>185</v>
      </c>
      <c r="B12" s="137"/>
      <c r="C12" s="20"/>
      <c r="D12" s="178"/>
      <c r="E12" s="189">
        <v>0</v>
      </c>
    </row>
    <row r="13" spans="1:5" ht="12.75">
      <c r="A13" s="29" t="s">
        <v>186</v>
      </c>
      <c r="B13" s="137"/>
      <c r="C13" s="20"/>
      <c r="D13" s="178"/>
      <c r="E13" s="189">
        <v>0</v>
      </c>
    </row>
    <row r="14" spans="1:5" ht="12.75">
      <c r="A14" s="29" t="s">
        <v>187</v>
      </c>
      <c r="B14" s="137"/>
      <c r="C14" s="20"/>
      <c r="D14" s="178"/>
      <c r="E14" s="189">
        <v>0</v>
      </c>
    </row>
    <row r="15" spans="1:5" ht="12.75">
      <c r="A15" s="29" t="s">
        <v>188</v>
      </c>
      <c r="B15" s="137"/>
      <c r="C15" s="20"/>
      <c r="D15" s="178"/>
      <c r="E15" s="189">
        <v>0</v>
      </c>
    </row>
    <row r="16" spans="1:5" ht="12.75">
      <c r="A16" s="29" t="s">
        <v>189</v>
      </c>
      <c r="B16" s="137"/>
      <c r="C16" s="20"/>
      <c r="D16" s="178"/>
      <c r="E16" s="189">
        <v>0</v>
      </c>
    </row>
    <row r="17" spans="1:5" ht="13.5" thickBot="1">
      <c r="A17" s="30" t="s">
        <v>190</v>
      </c>
      <c r="B17" s="138"/>
      <c r="C17" s="21"/>
      <c r="D17" s="184"/>
      <c r="E17" s="190">
        <v>0</v>
      </c>
    </row>
    <row r="19" s="6" customFormat="1" ht="12.75">
      <c r="A19" s="225"/>
    </row>
    <row r="20" s="6" customFormat="1" ht="12.75"/>
    <row r="21" s="6" customFormat="1" ht="12.75"/>
    <row r="22" s="6" customFormat="1" ht="12.75"/>
    <row r="23" s="6" customFormat="1" ht="12.75"/>
    <row r="24" s="6" customFormat="1" ht="12.75"/>
    <row r="25" s="6" customFormat="1" ht="12.75"/>
    <row r="26" s="6" customFormat="1" ht="12.75">
      <c r="A26"/>
    </row>
    <row r="27" s="6" customFormat="1" ht="12.75">
      <c r="A27"/>
    </row>
    <row r="28" s="6" customFormat="1" ht="12.75">
      <c r="A28"/>
    </row>
  </sheetData>
  <sheetProtection/>
  <mergeCells count="6">
    <mergeCell ref="B2:C2"/>
    <mergeCell ref="B4:C4"/>
    <mergeCell ref="B3:C3"/>
    <mergeCell ref="D2:E2"/>
    <mergeCell ref="D3:E3"/>
    <mergeCell ref="D4:E4"/>
  </mergeCells>
  <printOptions/>
  <pageMargins left="0.75" right="0.75" top="1" bottom="1" header="0.5" footer="0.5"/>
  <pageSetup fitToWidth="2" fitToHeight="1"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Abt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Abt</dc:creator>
  <cp:keywords/>
  <dc:description/>
  <cp:lastModifiedBy>OPPTS</cp:lastModifiedBy>
  <cp:lastPrinted>2009-05-12T12:11:42Z</cp:lastPrinted>
  <dcterms:created xsi:type="dcterms:W3CDTF">2008-04-15T20:02:58Z</dcterms:created>
  <dcterms:modified xsi:type="dcterms:W3CDTF">2009-05-12T12:11:50Z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